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terriflux.sharepoint.com/sites/PleRecherche/Documents partages/Filières Agricole SOCLE/Etude/Viande chevaline/V1/"/>
    </mc:Choice>
  </mc:AlternateContent>
  <xr:revisionPtr revIDLastSave="3" documentId="11_AF91ED6CD82A7497EDA3DAEBC78E90AB553CDE4F" xr6:coauthVersionLast="47" xr6:coauthVersionMax="47" xr10:uidLastSave="{E4A8D93D-1F4F-4E22-B4F1-BA276EDF452A}"/>
  <bookViews>
    <workbookView minimized="1" xWindow="2028" yWindow="3696" windowWidth="14736" windowHeight="7896" tabRatio="871" firstSheet="16" activeTab="25" xr2:uid="{00000000-000D-0000-FFFF-FFFF00000000}"/>
  </bookViews>
  <sheets>
    <sheet name="Etiquettes" sheetId="1" r:id="rId1"/>
    <sheet name="Produits" sheetId="2" r:id="rId2"/>
    <sheet name="Secteurs" sheetId="3" r:id="rId3"/>
    <sheet name="Echanges territoires" sheetId="4" r:id="rId4"/>
    <sheet name="Structure des flux" sheetId="5" r:id="rId5"/>
    <sheet name="Données" sheetId="6" r:id="rId6"/>
    <sheet name="Abattages - AGRESTE" sheetId="7" r:id="rId7"/>
    <sheet name="Données " sheetId="8" r:id="rId8"/>
    <sheet name="Echanges - AGRESTE" sheetId="9" r:id="rId9"/>
    <sheet name="Production - PRODCOM" sheetId="10" r:id="rId10"/>
    <sheet name="Données   " sheetId="11" r:id="rId11"/>
    <sheet name="Echanges - EUROSTAT" sheetId="12" r:id="rId12"/>
    <sheet name="Allocation équins" sheetId="13" r:id="rId13"/>
    <sheet name="Contraintes" sheetId="14" r:id="rId14"/>
    <sheet name=" Données" sheetId="15" r:id="rId15"/>
    <sheet name="Anatomie - Blézat" sheetId="16" r:id="rId16"/>
    <sheet name="Données    " sheetId="17" r:id="rId17"/>
    <sheet name="Contraintes " sheetId="18" r:id="rId18"/>
    <sheet name="  Données" sheetId="19" r:id="rId19"/>
    <sheet name="Coproduits - SIFCO" sheetId="20" r:id="rId20"/>
    <sheet name="Contraintes  " sheetId="21" r:id="rId21"/>
    <sheet name="   Données" sheetId="22" r:id="rId22"/>
    <sheet name="Débouchés - IFCE" sheetId="23" r:id="rId23"/>
    <sheet name="Données     " sheetId="24" r:id="rId24"/>
    <sheet name="Résultats" sheetId="25" r:id="rId25"/>
    <sheet name="Analyses des résultats" sheetId="26"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24" l="1"/>
  <c r="H2" i="24"/>
  <c r="G2" i="24"/>
  <c r="F2" i="24"/>
  <c r="E2" i="24"/>
  <c r="B2" i="24"/>
  <c r="P1" i="24"/>
  <c r="O1" i="24"/>
  <c r="N1" i="24"/>
  <c r="M1" i="24"/>
  <c r="L1" i="24"/>
  <c r="K1" i="24"/>
  <c r="J1" i="24"/>
  <c r="I1" i="24"/>
  <c r="H1" i="24"/>
  <c r="G1" i="24"/>
  <c r="F1" i="24"/>
  <c r="E1" i="24"/>
  <c r="A2" i="22" a="1"/>
  <c r="E1" i="22" a="1"/>
  <c r="P11" i="21"/>
  <c r="O11" i="21"/>
  <c r="J11" i="21"/>
  <c r="I11" i="21"/>
  <c r="H11" i="21"/>
  <c r="G11" i="21"/>
  <c r="C11" i="21"/>
  <c r="B11" i="21"/>
  <c r="J10" i="21"/>
  <c r="I10" i="21"/>
  <c r="H10" i="21"/>
  <c r="G10" i="21"/>
  <c r="D10" i="21"/>
  <c r="C10" i="21"/>
  <c r="B10" i="21"/>
  <c r="O9" i="21"/>
  <c r="J9" i="21"/>
  <c r="I9" i="21"/>
  <c r="H9" i="21"/>
  <c r="G9" i="21"/>
  <c r="C9" i="21"/>
  <c r="B9" i="21"/>
  <c r="J8" i="21"/>
  <c r="I8" i="21"/>
  <c r="H8" i="21"/>
  <c r="G8" i="21"/>
  <c r="D8" i="21"/>
  <c r="P9" i="21" s="1"/>
  <c r="C8" i="21"/>
  <c r="B8" i="21"/>
  <c r="P7" i="21"/>
  <c r="O7" i="21"/>
  <c r="J7" i="21"/>
  <c r="I7" i="21"/>
  <c r="H7" i="21"/>
  <c r="G7" i="21"/>
  <c r="C7" i="21"/>
  <c r="B7" i="21"/>
  <c r="J6" i="21"/>
  <c r="I6" i="21"/>
  <c r="H6" i="21"/>
  <c r="G6" i="21"/>
  <c r="D6" i="21"/>
  <c r="C6" i="21"/>
  <c r="B6" i="21"/>
  <c r="O5" i="21"/>
  <c r="J5" i="21"/>
  <c r="I5" i="21"/>
  <c r="H5" i="21"/>
  <c r="G5" i="21"/>
  <c r="C5" i="21"/>
  <c r="B5" i="21"/>
  <c r="J4" i="21"/>
  <c r="I4" i="21"/>
  <c r="H4" i="21"/>
  <c r="G4" i="21"/>
  <c r="D4" i="21"/>
  <c r="P5" i="21" s="1"/>
  <c r="H1" i="22" s="1"/>
  <c r="C4" i="21"/>
  <c r="B4" i="21"/>
  <c r="P3" i="21"/>
  <c r="O3" i="21"/>
  <c r="J3" i="21"/>
  <c r="I3" i="21"/>
  <c r="H3" i="21"/>
  <c r="G3" i="21"/>
  <c r="C3" i="21"/>
  <c r="B3" i="21"/>
  <c r="J2" i="21"/>
  <c r="I2" i="21"/>
  <c r="H2" i="21"/>
  <c r="G2" i="21"/>
  <c r="D2" i="21"/>
  <c r="C2" i="21"/>
  <c r="B2" i="21"/>
  <c r="Q1" i="21"/>
  <c r="P1" i="21"/>
  <c r="M2" i="22" s="1"/>
  <c r="O1" i="21"/>
  <c r="N1" i="21"/>
  <c r="M1" i="21"/>
  <c r="L1" i="21"/>
  <c r="K1" i="21"/>
  <c r="J1" i="21"/>
  <c r="I1" i="21"/>
  <c r="H1" i="21"/>
  <c r="G1" i="21"/>
  <c r="C33" i="20"/>
  <c r="H20" i="20"/>
  <c r="G20" i="20"/>
  <c r="H19" i="20"/>
  <c r="D19" i="20"/>
  <c r="Z15" i="20"/>
  <c r="T15" i="20"/>
  <c r="S15" i="20"/>
  <c r="R15" i="20"/>
  <c r="AC14" i="20"/>
  <c r="T14" i="20"/>
  <c r="S14" i="20"/>
  <c r="R14" i="20"/>
  <c r="N14" i="20"/>
  <c r="M14" i="20"/>
  <c r="L14" i="20"/>
  <c r="E14" i="20"/>
  <c r="D14" i="20"/>
  <c r="C14" i="20"/>
  <c r="C32" i="20" s="1"/>
  <c r="D2" i="18" s="1"/>
  <c r="Q3" i="20"/>
  <c r="P3" i="20"/>
  <c r="A2" i="19" a="1"/>
  <c r="E1" i="19" a="1"/>
  <c r="P13" i="18"/>
  <c r="O13" i="18"/>
  <c r="J13" i="18"/>
  <c r="I13" i="18"/>
  <c r="H13" i="18"/>
  <c r="G13" i="18"/>
  <c r="C13" i="18"/>
  <c r="B13" i="18"/>
  <c r="J12" i="18"/>
  <c r="I12" i="18"/>
  <c r="H12" i="18"/>
  <c r="G12" i="18"/>
  <c r="D12" i="18"/>
  <c r="C12" i="18"/>
  <c r="B12" i="18"/>
  <c r="P11" i="18"/>
  <c r="O11" i="18"/>
  <c r="J11" i="18"/>
  <c r="I11" i="18"/>
  <c r="H11" i="18"/>
  <c r="G11" i="18"/>
  <c r="C11" i="18"/>
  <c r="B11" i="18"/>
  <c r="J10" i="18"/>
  <c r="I10" i="18"/>
  <c r="H10" i="18"/>
  <c r="G10" i="18"/>
  <c r="D10" i="18"/>
  <c r="C10" i="18"/>
  <c r="B10" i="18"/>
  <c r="O9" i="18"/>
  <c r="J9" i="18"/>
  <c r="I9" i="18"/>
  <c r="H9" i="18"/>
  <c r="G9" i="18"/>
  <c r="C9" i="18"/>
  <c r="B9" i="18"/>
  <c r="J8" i="18"/>
  <c r="I8" i="18"/>
  <c r="H8" i="18"/>
  <c r="G8" i="18"/>
  <c r="D8" i="18"/>
  <c r="P9" i="18" s="1"/>
  <c r="C8" i="18"/>
  <c r="B8" i="18"/>
  <c r="P7" i="18"/>
  <c r="O7" i="18"/>
  <c r="J7" i="18"/>
  <c r="I7" i="18"/>
  <c r="H7" i="18"/>
  <c r="G7" i="18"/>
  <c r="C7" i="18"/>
  <c r="B7" i="18"/>
  <c r="J6" i="18"/>
  <c r="I6" i="18"/>
  <c r="H6" i="18"/>
  <c r="G6" i="18"/>
  <c r="D6" i="18"/>
  <c r="C6" i="18"/>
  <c r="B6" i="18"/>
  <c r="P5" i="18"/>
  <c r="O5" i="18"/>
  <c r="J5" i="18"/>
  <c r="I5" i="18"/>
  <c r="H5" i="18"/>
  <c r="G5" i="18"/>
  <c r="C5" i="18"/>
  <c r="B5" i="18"/>
  <c r="J4" i="18"/>
  <c r="I4" i="18"/>
  <c r="H4" i="18"/>
  <c r="G4" i="18"/>
  <c r="D4" i="18"/>
  <c r="C4" i="18"/>
  <c r="B4" i="18"/>
  <c r="P3" i="18"/>
  <c r="B2" i="19" s="1"/>
  <c r="O3" i="18"/>
  <c r="J3" i="18"/>
  <c r="I3" i="18"/>
  <c r="H3" i="18"/>
  <c r="G3" i="18"/>
  <c r="C3" i="18"/>
  <c r="B3" i="18"/>
  <c r="A3" i="18"/>
  <c r="A5" i="18" s="1"/>
  <c r="A7" i="18" s="1"/>
  <c r="A9" i="18" s="1"/>
  <c r="A11" i="18" s="1"/>
  <c r="A13" i="18" s="1"/>
  <c r="A3" i="21" s="1"/>
  <c r="A5" i="21" s="1"/>
  <c r="A7" i="21" s="1"/>
  <c r="A9" i="21" s="1"/>
  <c r="A11" i="21" s="1"/>
  <c r="J2" i="18"/>
  <c r="I2" i="18"/>
  <c r="H2" i="18"/>
  <c r="G2" i="18"/>
  <c r="C2" i="18"/>
  <c r="B2" i="18"/>
  <c r="A2" i="18"/>
  <c r="A4" i="18" s="1"/>
  <c r="A6" i="18" s="1"/>
  <c r="A8" i="18" s="1"/>
  <c r="A10" i="18" s="1"/>
  <c r="A12" i="18" s="1"/>
  <c r="A2" i="21" s="1"/>
  <c r="A4" i="21" s="1"/>
  <c r="A6" i="21" s="1"/>
  <c r="A8" i="21" s="1"/>
  <c r="A10" i="21" s="1"/>
  <c r="Q1" i="18"/>
  <c r="P1" i="18"/>
  <c r="F7" i="19" s="1"/>
  <c r="O1" i="18"/>
  <c r="N1" i="18"/>
  <c r="M1" i="18"/>
  <c r="L1" i="18"/>
  <c r="K1" i="18"/>
  <c r="J1" i="18"/>
  <c r="I1" i="18"/>
  <c r="H1" i="18"/>
  <c r="G1" i="18"/>
  <c r="M55" i="17"/>
  <c r="H55" i="17"/>
  <c r="G55" i="17"/>
  <c r="F55" i="17"/>
  <c r="E55" i="17"/>
  <c r="B55" i="17"/>
  <c r="A55" i="17"/>
  <c r="M54" i="17"/>
  <c r="H54" i="17"/>
  <c r="G54" i="17"/>
  <c r="F54" i="17"/>
  <c r="E54" i="17"/>
  <c r="B54" i="17"/>
  <c r="A54" i="17"/>
  <c r="M53" i="17"/>
  <c r="H53" i="17"/>
  <c r="G53" i="17"/>
  <c r="F53" i="17"/>
  <c r="E53" i="17"/>
  <c r="B53" i="17"/>
  <c r="A53" i="17"/>
  <c r="M52" i="17"/>
  <c r="H52" i="17"/>
  <c r="G52" i="17"/>
  <c r="F52" i="17"/>
  <c r="E52" i="17"/>
  <c r="B52" i="17"/>
  <c r="A52" i="17"/>
  <c r="M51" i="17"/>
  <c r="H51" i="17"/>
  <c r="G51" i="17"/>
  <c r="F51" i="17"/>
  <c r="E51" i="17"/>
  <c r="B51" i="17"/>
  <c r="A51" i="17"/>
  <c r="M50" i="17"/>
  <c r="H50" i="17"/>
  <c r="G50" i="17"/>
  <c r="F50" i="17"/>
  <c r="E50" i="17"/>
  <c r="B50" i="17"/>
  <c r="A50" i="17"/>
  <c r="M49" i="17"/>
  <c r="H49" i="17"/>
  <c r="G49" i="17"/>
  <c r="F49" i="17"/>
  <c r="E49" i="17"/>
  <c r="B49" i="17"/>
  <c r="A49" i="17"/>
  <c r="M48" i="17"/>
  <c r="H48" i="17"/>
  <c r="G48" i="17"/>
  <c r="F48" i="17"/>
  <c r="E48" i="17"/>
  <c r="B48" i="17"/>
  <c r="A48" i="17"/>
  <c r="M47" i="17"/>
  <c r="H47" i="17"/>
  <c r="G47" i="17"/>
  <c r="F47" i="17"/>
  <c r="E47" i="17"/>
  <c r="B47" i="17"/>
  <c r="A47" i="17"/>
  <c r="M46" i="17"/>
  <c r="H46" i="17"/>
  <c r="G46" i="17"/>
  <c r="F46" i="17"/>
  <c r="E46" i="17"/>
  <c r="B46" i="17"/>
  <c r="A46" i="17"/>
  <c r="M45" i="17"/>
  <c r="H45" i="17"/>
  <c r="G45" i="17"/>
  <c r="F45" i="17"/>
  <c r="E45" i="17"/>
  <c r="B45" i="17"/>
  <c r="A45" i="17"/>
  <c r="M44" i="17"/>
  <c r="H44" i="17"/>
  <c r="G44" i="17"/>
  <c r="F44" i="17"/>
  <c r="E44" i="17"/>
  <c r="B44" i="17"/>
  <c r="A44" i="17"/>
  <c r="M43" i="17"/>
  <c r="H43" i="17"/>
  <c r="G43" i="17"/>
  <c r="F43" i="17"/>
  <c r="E43" i="17"/>
  <c r="B43" i="17"/>
  <c r="A43" i="17"/>
  <c r="M42" i="17"/>
  <c r="H42" i="17"/>
  <c r="G42" i="17"/>
  <c r="F42" i="17"/>
  <c r="E42" i="17"/>
  <c r="B42" i="17"/>
  <c r="A42" i="17"/>
  <c r="M41" i="17"/>
  <c r="H41" i="17"/>
  <c r="G41" i="17"/>
  <c r="F41" i="17"/>
  <c r="E41" i="17"/>
  <c r="B41" i="17"/>
  <c r="A41" i="17"/>
  <c r="M40" i="17"/>
  <c r="H40" i="17"/>
  <c r="G40" i="17"/>
  <c r="F40" i="17"/>
  <c r="E40" i="17"/>
  <c r="B40" i="17"/>
  <c r="A40" i="17"/>
  <c r="M39" i="17"/>
  <c r="H39" i="17"/>
  <c r="G39" i="17"/>
  <c r="F39" i="17"/>
  <c r="E39" i="17"/>
  <c r="B39" i="17"/>
  <c r="A39" i="17"/>
  <c r="M38" i="17"/>
  <c r="H38" i="17"/>
  <c r="G38" i="17"/>
  <c r="F38" i="17"/>
  <c r="E38" i="17"/>
  <c r="B38" i="17"/>
  <c r="A38" i="17"/>
  <c r="M37" i="17"/>
  <c r="H37" i="17"/>
  <c r="G37" i="17"/>
  <c r="F37" i="17"/>
  <c r="E37" i="17"/>
  <c r="B37" i="17"/>
  <c r="A37" i="17"/>
  <c r="M36" i="17"/>
  <c r="H36" i="17"/>
  <c r="G36" i="17"/>
  <c r="F36" i="17"/>
  <c r="E36" i="17"/>
  <c r="B36" i="17"/>
  <c r="A36" i="17"/>
  <c r="M35" i="17"/>
  <c r="H35" i="17"/>
  <c r="G35" i="17"/>
  <c r="F35" i="17"/>
  <c r="E35" i="17"/>
  <c r="B35" i="17"/>
  <c r="A35" i="17"/>
  <c r="M34" i="17"/>
  <c r="H34" i="17"/>
  <c r="G34" i="17"/>
  <c r="F34" i="17"/>
  <c r="E34" i="17"/>
  <c r="B34" i="17"/>
  <c r="A34" i="17"/>
  <c r="M33" i="17"/>
  <c r="H33" i="17"/>
  <c r="G33" i="17"/>
  <c r="F33" i="17"/>
  <c r="E33" i="17"/>
  <c r="B33" i="17"/>
  <c r="A33" i="17"/>
  <c r="M32" i="17"/>
  <c r="H32" i="17"/>
  <c r="G32" i="17"/>
  <c r="F32" i="17"/>
  <c r="E32" i="17"/>
  <c r="B32" i="17"/>
  <c r="A32" i="17"/>
  <c r="M31" i="17"/>
  <c r="H31" i="17"/>
  <c r="G31" i="17"/>
  <c r="F31" i="17"/>
  <c r="E31" i="17"/>
  <c r="B31" i="17"/>
  <c r="A31" i="17"/>
  <c r="M30" i="17"/>
  <c r="H30" i="17"/>
  <c r="G30" i="17"/>
  <c r="F30" i="17"/>
  <c r="E30" i="17"/>
  <c r="B30" i="17"/>
  <c r="A30" i="17"/>
  <c r="M29" i="17"/>
  <c r="H29" i="17"/>
  <c r="G29" i="17"/>
  <c r="F29" i="17"/>
  <c r="E29" i="17"/>
  <c r="B29" i="17"/>
  <c r="A29" i="17"/>
  <c r="M28" i="17"/>
  <c r="H28" i="17"/>
  <c r="G28" i="17"/>
  <c r="F28" i="17"/>
  <c r="E28" i="17"/>
  <c r="B28" i="17"/>
  <c r="A28" i="17"/>
  <c r="M27" i="17"/>
  <c r="H27" i="17"/>
  <c r="G27" i="17"/>
  <c r="F27" i="17"/>
  <c r="E27" i="17"/>
  <c r="B27" i="17"/>
  <c r="A27" i="17"/>
  <c r="M26" i="17"/>
  <c r="H26" i="17"/>
  <c r="G26" i="17"/>
  <c r="F26" i="17"/>
  <c r="E26" i="17"/>
  <c r="B26" i="17"/>
  <c r="A26" i="17"/>
  <c r="M25" i="17"/>
  <c r="H25" i="17"/>
  <c r="G25" i="17"/>
  <c r="F25" i="17"/>
  <c r="E25" i="17"/>
  <c r="B25" i="17"/>
  <c r="A25" i="17"/>
  <c r="M24" i="17"/>
  <c r="H24" i="17"/>
  <c r="G24" i="17"/>
  <c r="F24" i="17"/>
  <c r="E24" i="17"/>
  <c r="B24" i="17"/>
  <c r="A24" i="17"/>
  <c r="M23" i="17"/>
  <c r="H23" i="17"/>
  <c r="G23" i="17"/>
  <c r="F23" i="17"/>
  <c r="E23" i="17"/>
  <c r="B23" i="17"/>
  <c r="A23" i="17"/>
  <c r="N22" i="17"/>
  <c r="M22" i="17"/>
  <c r="H22" i="17"/>
  <c r="G22" i="17"/>
  <c r="F22" i="17"/>
  <c r="E22" i="17"/>
  <c r="B22" i="17"/>
  <c r="A22" i="17"/>
  <c r="N21" i="17"/>
  <c r="M21" i="17"/>
  <c r="H21" i="17"/>
  <c r="G21" i="17"/>
  <c r="F21" i="17"/>
  <c r="E21" i="17"/>
  <c r="B21" i="17"/>
  <c r="A21" i="17"/>
  <c r="N20" i="17"/>
  <c r="M20" i="17"/>
  <c r="H20" i="17"/>
  <c r="G20" i="17"/>
  <c r="F20" i="17"/>
  <c r="E20" i="17"/>
  <c r="B20" i="17"/>
  <c r="A20" i="17"/>
  <c r="N19" i="17"/>
  <c r="M19" i="17"/>
  <c r="H19" i="17"/>
  <c r="G19" i="17"/>
  <c r="F19" i="17"/>
  <c r="E19" i="17"/>
  <c r="B19" i="17"/>
  <c r="A19" i="17"/>
  <c r="N18" i="17"/>
  <c r="M18" i="17"/>
  <c r="H18" i="17"/>
  <c r="G18" i="17"/>
  <c r="F18" i="17"/>
  <c r="E18" i="17"/>
  <c r="B18" i="17"/>
  <c r="A18" i="17"/>
  <c r="N17" i="17"/>
  <c r="M17" i="17"/>
  <c r="H17" i="17"/>
  <c r="G17" i="17"/>
  <c r="F17" i="17"/>
  <c r="E17" i="17"/>
  <c r="B17" i="17"/>
  <c r="A17" i="17"/>
  <c r="N16" i="17"/>
  <c r="M16" i="17"/>
  <c r="H16" i="17"/>
  <c r="G16" i="17"/>
  <c r="F16" i="17"/>
  <c r="E16" i="17"/>
  <c r="B16" i="17"/>
  <c r="A16" i="17"/>
  <c r="N15" i="17"/>
  <c r="M15" i="17"/>
  <c r="H15" i="17"/>
  <c r="G15" i="17"/>
  <c r="F15" i="17"/>
  <c r="E15" i="17"/>
  <c r="B15" i="17"/>
  <c r="A15" i="17"/>
  <c r="N14" i="17"/>
  <c r="M14" i="17"/>
  <c r="H14" i="17"/>
  <c r="G14" i="17"/>
  <c r="F14" i="17"/>
  <c r="E14" i="17"/>
  <c r="B14" i="17"/>
  <c r="A14" i="17"/>
  <c r="N13" i="17"/>
  <c r="M13" i="17"/>
  <c r="H13" i="17"/>
  <c r="G13" i="17"/>
  <c r="F13" i="17"/>
  <c r="E13" i="17"/>
  <c r="B13" i="17"/>
  <c r="A13" i="17"/>
  <c r="N12" i="17"/>
  <c r="M12" i="17"/>
  <c r="H12" i="17"/>
  <c r="G12" i="17"/>
  <c r="F12" i="17"/>
  <c r="E12" i="17"/>
  <c r="B12" i="17"/>
  <c r="A12" i="17"/>
  <c r="N11" i="17"/>
  <c r="M11" i="17"/>
  <c r="H11" i="17"/>
  <c r="G11" i="17"/>
  <c r="F11" i="17"/>
  <c r="E11" i="17"/>
  <c r="B11" i="17"/>
  <c r="A11" i="17"/>
  <c r="N10" i="17"/>
  <c r="M10" i="17"/>
  <c r="H10" i="17"/>
  <c r="G10" i="17"/>
  <c r="F10" i="17"/>
  <c r="E10" i="17"/>
  <c r="B10" i="17"/>
  <c r="A10" i="17"/>
  <c r="N9" i="17"/>
  <c r="M9" i="17"/>
  <c r="H9" i="17"/>
  <c r="G9" i="17"/>
  <c r="F9" i="17"/>
  <c r="E9" i="17"/>
  <c r="B9" i="17"/>
  <c r="A9" i="17"/>
  <c r="N8" i="17"/>
  <c r="M8" i="17"/>
  <c r="H8" i="17"/>
  <c r="G8" i="17"/>
  <c r="F8" i="17"/>
  <c r="E8" i="17"/>
  <c r="B8" i="17"/>
  <c r="A8" i="17"/>
  <c r="N7" i="17"/>
  <c r="M7" i="17"/>
  <c r="H7" i="17"/>
  <c r="G7" i="17"/>
  <c r="F7" i="17"/>
  <c r="E7" i="17"/>
  <c r="B7" i="17"/>
  <c r="A7" i="17"/>
  <c r="N6" i="17"/>
  <c r="M6" i="17"/>
  <c r="H6" i="17"/>
  <c r="G6" i="17"/>
  <c r="F6" i="17"/>
  <c r="E6" i="17"/>
  <c r="B6" i="17"/>
  <c r="A6" i="17"/>
  <c r="N5" i="17"/>
  <c r="M5" i="17"/>
  <c r="H5" i="17"/>
  <c r="G5" i="17"/>
  <c r="F5" i="17"/>
  <c r="E5" i="17"/>
  <c r="B5" i="17"/>
  <c r="A5" i="17"/>
  <c r="N4" i="17"/>
  <c r="M4" i="17"/>
  <c r="H4" i="17"/>
  <c r="G4" i="17"/>
  <c r="F4" i="17"/>
  <c r="E4" i="17"/>
  <c r="B4" i="17"/>
  <c r="A4" i="17"/>
  <c r="N3" i="17"/>
  <c r="M3" i="17"/>
  <c r="H3" i="17"/>
  <c r="G3" i="17"/>
  <c r="F3" i="17"/>
  <c r="E3" i="17"/>
  <c r="B3" i="17"/>
  <c r="A3" i="17"/>
  <c r="N2" i="17"/>
  <c r="M2" i="17"/>
  <c r="H2" i="17"/>
  <c r="G2" i="17"/>
  <c r="F2" i="17"/>
  <c r="E2" i="17"/>
  <c r="B2" i="17"/>
  <c r="A2" i="17"/>
  <c r="O1" i="17"/>
  <c r="N1" i="17"/>
  <c r="M1" i="17"/>
  <c r="L1" i="17"/>
  <c r="K1" i="17"/>
  <c r="J1" i="17"/>
  <c r="I1" i="17"/>
  <c r="H1" i="17"/>
  <c r="G1" i="17"/>
  <c r="F1" i="17"/>
  <c r="E1" i="17"/>
  <c r="F76" i="16"/>
  <c r="E76" i="16"/>
  <c r="H76" i="16" s="1"/>
  <c r="D76" i="16"/>
  <c r="E70" i="16"/>
  <c r="H70" i="16" s="1"/>
  <c r="D70" i="16"/>
  <c r="H69" i="16"/>
  <c r="G69" i="16"/>
  <c r="F69" i="16"/>
  <c r="E69" i="16"/>
  <c r="D68" i="16"/>
  <c r="E68" i="16" s="1"/>
  <c r="E65" i="16"/>
  <c r="F65" i="16" s="1"/>
  <c r="D65" i="16"/>
  <c r="C65" i="16"/>
  <c r="C64" i="16"/>
  <c r="E62" i="16"/>
  <c r="H62" i="16" s="1"/>
  <c r="D62" i="16"/>
  <c r="C62" i="16"/>
  <c r="H60" i="16"/>
  <c r="E60" i="16"/>
  <c r="G60" i="16" s="1"/>
  <c r="E59" i="16"/>
  <c r="H59" i="16" s="1"/>
  <c r="C59" i="16"/>
  <c r="C58" i="16"/>
  <c r="H57" i="16"/>
  <c r="G57" i="16"/>
  <c r="E57" i="16"/>
  <c r="F57" i="16" s="1"/>
  <c r="D57" i="16"/>
  <c r="C57" i="16"/>
  <c r="E56" i="16"/>
  <c r="H56" i="16" s="1"/>
  <c r="C56" i="16"/>
  <c r="G53" i="16"/>
  <c r="E53" i="16"/>
  <c r="F53" i="16" s="1"/>
  <c r="D53" i="16"/>
  <c r="F52" i="16"/>
  <c r="E52" i="16"/>
  <c r="G52" i="16" s="1"/>
  <c r="D52" i="16"/>
  <c r="D64" i="16" s="1"/>
  <c r="H50" i="16"/>
  <c r="E50" i="16"/>
  <c r="G50" i="16" s="1"/>
  <c r="D50" i="16"/>
  <c r="D49" i="16"/>
  <c r="D61" i="16" s="1"/>
  <c r="C49" i="16"/>
  <c r="C61" i="16" s="1"/>
  <c r="H48" i="16"/>
  <c r="G48" i="16"/>
  <c r="D48" i="16"/>
  <c r="D60" i="16" s="1"/>
  <c r="C48" i="16"/>
  <c r="E48" i="16" s="1"/>
  <c r="F48" i="16" s="1"/>
  <c r="G47" i="16"/>
  <c r="F47" i="16"/>
  <c r="E47" i="16"/>
  <c r="H47" i="16" s="1"/>
  <c r="D47" i="16"/>
  <c r="D59" i="16" s="1"/>
  <c r="C47" i="16"/>
  <c r="E46" i="16"/>
  <c r="E58" i="16" s="1"/>
  <c r="D46" i="16"/>
  <c r="D58" i="16" s="1"/>
  <c r="H45" i="16"/>
  <c r="G45" i="16"/>
  <c r="E45" i="16"/>
  <c r="F45" i="16" s="1"/>
  <c r="D45" i="16"/>
  <c r="F44" i="16"/>
  <c r="E44" i="16"/>
  <c r="H44" i="16" s="1"/>
  <c r="D44" i="16"/>
  <c r="D56" i="16" s="1"/>
  <c r="G40" i="16"/>
  <c r="E40" i="16"/>
  <c r="H40" i="16" s="1"/>
  <c r="D40" i="16"/>
  <c r="G38" i="16"/>
  <c r="F38" i="16"/>
  <c r="E38" i="16"/>
  <c r="H38" i="16" s="1"/>
  <c r="D38" i="16"/>
  <c r="C38" i="16"/>
  <c r="G37" i="16"/>
  <c r="AB4" i="20" s="1"/>
  <c r="E37" i="16"/>
  <c r="F37" i="16" s="1"/>
  <c r="AA4" i="20" s="1"/>
  <c r="D37" i="16"/>
  <c r="C35" i="16"/>
  <c r="D35" i="16" s="1"/>
  <c r="H34" i="16"/>
  <c r="G34" i="16"/>
  <c r="F34" i="16"/>
  <c r="E34" i="16"/>
  <c r="D34" i="16"/>
  <c r="E33" i="16"/>
  <c r="G33" i="16" s="1"/>
  <c r="D33" i="16"/>
  <c r="G32" i="16"/>
  <c r="E32" i="16"/>
  <c r="F32" i="16" s="1"/>
  <c r="D32" i="16"/>
  <c r="G28" i="16"/>
  <c r="F28" i="16"/>
  <c r="E28" i="16"/>
  <c r="H28" i="16" s="1"/>
  <c r="D28" i="16"/>
  <c r="D77" i="16" s="1"/>
  <c r="E77" i="16" s="1"/>
  <c r="G27" i="16"/>
  <c r="E27" i="16"/>
  <c r="F27" i="16" s="1"/>
  <c r="D27" i="16"/>
  <c r="E25" i="16"/>
  <c r="H25" i="16" s="1"/>
  <c r="D25" i="16"/>
  <c r="D74" i="16" s="1"/>
  <c r="E74" i="16" s="1"/>
  <c r="H24" i="16"/>
  <c r="G24" i="16"/>
  <c r="E24" i="16"/>
  <c r="F24" i="16" s="1"/>
  <c r="D24" i="16"/>
  <c r="D73" i="16" s="1"/>
  <c r="E73" i="16" s="1"/>
  <c r="C22" i="16"/>
  <c r="C23" i="16" s="1"/>
  <c r="C26" i="16" s="1"/>
  <c r="E26" i="16" s="1"/>
  <c r="E21" i="16"/>
  <c r="G21" i="16" s="1"/>
  <c r="D21" i="16"/>
  <c r="E20" i="16"/>
  <c r="H20" i="16" s="1"/>
  <c r="D20" i="16"/>
  <c r="G19" i="16"/>
  <c r="E19" i="16"/>
  <c r="F19" i="16" s="1"/>
  <c r="D19" i="16"/>
  <c r="G15" i="16"/>
  <c r="E15" i="16"/>
  <c r="F15" i="16" s="1"/>
  <c r="D15" i="16"/>
  <c r="H14" i="16"/>
  <c r="F14" i="16"/>
  <c r="E14" i="16"/>
  <c r="G14" i="16" s="1"/>
  <c r="D14" i="16"/>
  <c r="H12" i="16"/>
  <c r="G12" i="16"/>
  <c r="E12" i="16"/>
  <c r="F12" i="16" s="1"/>
  <c r="D12" i="16"/>
  <c r="H11" i="16"/>
  <c r="AC3" i="20" s="1"/>
  <c r="G11" i="16"/>
  <c r="F11" i="16"/>
  <c r="E11" i="16"/>
  <c r="D11" i="16"/>
  <c r="C11" i="16"/>
  <c r="D9" i="16"/>
  <c r="C9" i="16"/>
  <c r="C10" i="16" s="1"/>
  <c r="H8" i="16"/>
  <c r="G8" i="16"/>
  <c r="F8" i="16"/>
  <c r="E8" i="16"/>
  <c r="D8" i="16"/>
  <c r="G7" i="16"/>
  <c r="F7" i="16"/>
  <c r="E7" i="16"/>
  <c r="H7" i="16" s="1"/>
  <c r="D7" i="16"/>
  <c r="F6" i="16"/>
  <c r="E6" i="16"/>
  <c r="G6" i="16" s="1"/>
  <c r="D6" i="16"/>
  <c r="B8" i="15"/>
  <c r="A4" i="15"/>
  <c r="A2" i="15" a="1"/>
  <c r="A6" i="15" s="1"/>
  <c r="O8" i="15"/>
  <c r="L8" i="15"/>
  <c r="K8" i="15"/>
  <c r="H8" i="15"/>
  <c r="F8" i="15"/>
  <c r="N7" i="15"/>
  <c r="L7" i="15"/>
  <c r="J7" i="15"/>
  <c r="H7" i="15"/>
  <c r="O6" i="15"/>
  <c r="N6" i="15"/>
  <c r="L6" i="15"/>
  <c r="J6" i="15"/>
  <c r="F6" i="15"/>
  <c r="E6" i="15"/>
  <c r="N5" i="15"/>
  <c r="L5" i="15"/>
  <c r="H5" i="15"/>
  <c r="G5" i="15"/>
  <c r="E5" i="15"/>
  <c r="M4" i="15"/>
  <c r="J4" i="15"/>
  <c r="I4" i="15"/>
  <c r="G4" i="15"/>
  <c r="E4" i="15"/>
  <c r="M3" i="15"/>
  <c r="L3" i="15"/>
  <c r="J3" i="15"/>
  <c r="H3" i="15"/>
  <c r="E3" i="15"/>
  <c r="O2" i="15"/>
  <c r="M2" i="15"/>
  <c r="K2" i="15"/>
  <c r="H2" i="15"/>
  <c r="G2" i="15"/>
  <c r="E2" i="15"/>
  <c r="N1" i="15"/>
  <c r="K1" i="15"/>
  <c r="J1" i="15"/>
  <c r="H1" i="15"/>
  <c r="F1" i="15"/>
  <c r="E1" i="15" a="1"/>
  <c r="M8" i="15" s="1"/>
  <c r="M19" i="11"/>
  <c r="H19" i="11"/>
  <c r="G19" i="11"/>
  <c r="F19" i="11"/>
  <c r="E19" i="11"/>
  <c r="B19" i="11"/>
  <c r="A19" i="11"/>
  <c r="M18" i="11"/>
  <c r="H18" i="11"/>
  <c r="G18" i="11"/>
  <c r="F18" i="11"/>
  <c r="E18" i="11"/>
  <c r="C18" i="11"/>
  <c r="N18" i="11" s="1"/>
  <c r="B18" i="11"/>
  <c r="A18" i="11"/>
  <c r="M17" i="11"/>
  <c r="H17" i="11"/>
  <c r="G17" i="11"/>
  <c r="F17" i="11"/>
  <c r="E17" i="11"/>
  <c r="C17" i="11"/>
  <c r="N17" i="11" s="1"/>
  <c r="B17" i="11"/>
  <c r="A17" i="11"/>
  <c r="M16" i="11"/>
  <c r="H16" i="11"/>
  <c r="G16" i="11"/>
  <c r="F16" i="11"/>
  <c r="E16" i="11"/>
  <c r="B16" i="11"/>
  <c r="A16" i="11"/>
  <c r="M15" i="11"/>
  <c r="H15" i="11"/>
  <c r="G15" i="11"/>
  <c r="F15" i="11"/>
  <c r="E15" i="11"/>
  <c r="C15" i="11"/>
  <c r="N15" i="11" s="1"/>
  <c r="B15" i="11"/>
  <c r="A15" i="11"/>
  <c r="M14" i="11"/>
  <c r="H14" i="11"/>
  <c r="G14" i="11"/>
  <c r="F14" i="11"/>
  <c r="E14" i="11"/>
  <c r="C14" i="11"/>
  <c r="N14" i="11" s="1"/>
  <c r="B14" i="11"/>
  <c r="A14" i="11"/>
  <c r="M13" i="11"/>
  <c r="H13" i="11"/>
  <c r="G13" i="11"/>
  <c r="F13" i="11"/>
  <c r="E13" i="11"/>
  <c r="B13" i="11"/>
  <c r="A13" i="11"/>
  <c r="N12" i="11"/>
  <c r="M12" i="11"/>
  <c r="H12" i="11"/>
  <c r="G12" i="11"/>
  <c r="F12" i="11"/>
  <c r="E12" i="11"/>
  <c r="C12" i="11"/>
  <c r="B12" i="11"/>
  <c r="A12" i="11"/>
  <c r="M11" i="11"/>
  <c r="H11" i="11"/>
  <c r="G11" i="11"/>
  <c r="F11" i="11"/>
  <c r="E11" i="11"/>
  <c r="C11" i="11"/>
  <c r="N11" i="11" s="1"/>
  <c r="B11" i="11"/>
  <c r="A11" i="11"/>
  <c r="M10" i="11"/>
  <c r="H10" i="11"/>
  <c r="G10" i="11"/>
  <c r="F10" i="11"/>
  <c r="E10" i="11"/>
  <c r="B10" i="11"/>
  <c r="A10" i="11"/>
  <c r="M9" i="11"/>
  <c r="H9" i="11"/>
  <c r="G9" i="11"/>
  <c r="F9" i="11"/>
  <c r="E9" i="11"/>
  <c r="C9" i="11"/>
  <c r="N9" i="11" s="1"/>
  <c r="B9" i="11"/>
  <c r="A9" i="11"/>
  <c r="N8" i="11"/>
  <c r="M8" i="11"/>
  <c r="H8" i="11"/>
  <c r="G8" i="11"/>
  <c r="F8" i="11"/>
  <c r="E8" i="11"/>
  <c r="C8" i="11"/>
  <c r="B8" i="11"/>
  <c r="A8" i="11"/>
  <c r="M7" i="11"/>
  <c r="H7" i="11"/>
  <c r="G7" i="11"/>
  <c r="F7" i="11"/>
  <c r="E7" i="11"/>
  <c r="B7" i="11"/>
  <c r="A7" i="11"/>
  <c r="M6" i="11"/>
  <c r="H6" i="11"/>
  <c r="G6" i="11"/>
  <c r="F6" i="11"/>
  <c r="E6" i="11"/>
  <c r="C6" i="11"/>
  <c r="N6" i="11" s="1"/>
  <c r="B6" i="11"/>
  <c r="A6" i="11"/>
  <c r="M5" i="11"/>
  <c r="H5" i="11"/>
  <c r="G5" i="11"/>
  <c r="F5" i="11"/>
  <c r="E5" i="11"/>
  <c r="N5" i="11" s="1"/>
  <c r="C5" i="11"/>
  <c r="B5" i="11"/>
  <c r="A5" i="11"/>
  <c r="M4" i="11"/>
  <c r="H4" i="11"/>
  <c r="G4" i="11"/>
  <c r="F4" i="11"/>
  <c r="E4" i="11"/>
  <c r="B4" i="11"/>
  <c r="A4" i="11"/>
  <c r="M3" i="11"/>
  <c r="H3" i="11"/>
  <c r="G3" i="11"/>
  <c r="F3" i="11"/>
  <c r="E3" i="11"/>
  <c r="C3" i="11"/>
  <c r="N3" i="11" s="1"/>
  <c r="B3" i="11"/>
  <c r="A3" i="11"/>
  <c r="N2" i="11"/>
  <c r="M2" i="11"/>
  <c r="H2" i="11"/>
  <c r="G2" i="11"/>
  <c r="F2" i="11"/>
  <c r="E2" i="11"/>
  <c r="C2" i="11"/>
  <c r="B2" i="11"/>
  <c r="A2" i="11"/>
  <c r="O1" i="11"/>
  <c r="N1" i="11"/>
  <c r="M1" i="11"/>
  <c r="L1" i="11"/>
  <c r="K1" i="11"/>
  <c r="J1" i="11"/>
  <c r="I1" i="11"/>
  <c r="H1" i="11"/>
  <c r="G1" i="11"/>
  <c r="F1" i="11"/>
  <c r="E1" i="11"/>
  <c r="M7" i="8"/>
  <c r="H7" i="8"/>
  <c r="G7" i="8"/>
  <c r="F7" i="8"/>
  <c r="E7" i="8"/>
  <c r="C7" i="8"/>
  <c r="N7" i="8" s="1"/>
  <c r="B7" i="8"/>
  <c r="A7" i="8"/>
  <c r="M6" i="8"/>
  <c r="H6" i="8"/>
  <c r="G6" i="8"/>
  <c r="F6" i="8"/>
  <c r="E6" i="8"/>
  <c r="N6" i="8" s="1"/>
  <c r="C6" i="8"/>
  <c r="B6" i="8"/>
  <c r="A6" i="8"/>
  <c r="N5" i="8"/>
  <c r="M5" i="8"/>
  <c r="H5" i="8"/>
  <c r="G5" i="8"/>
  <c r="F5" i="8"/>
  <c r="E5" i="8"/>
  <c r="C5" i="8"/>
  <c r="B5" i="8"/>
  <c r="A5" i="8"/>
  <c r="M4" i="8"/>
  <c r="H4" i="8"/>
  <c r="G4" i="8"/>
  <c r="F4" i="8"/>
  <c r="E4" i="8"/>
  <c r="C4" i="8"/>
  <c r="N4" i="8" s="1"/>
  <c r="B4" i="8"/>
  <c r="A4" i="8"/>
  <c r="N3" i="8"/>
  <c r="M3" i="8"/>
  <c r="H3" i="8"/>
  <c r="G3" i="8"/>
  <c r="F3" i="8"/>
  <c r="E3" i="8"/>
  <c r="C3" i="8"/>
  <c r="B3" i="8"/>
  <c r="A3" i="8"/>
  <c r="M2" i="8"/>
  <c r="H2" i="8"/>
  <c r="G2" i="8"/>
  <c r="F2" i="8"/>
  <c r="E2" i="8"/>
  <c r="C2" i="8"/>
  <c r="N2" i="8" s="1"/>
  <c r="B2" i="8"/>
  <c r="A2" i="8"/>
  <c r="O1" i="8"/>
  <c r="N1" i="8"/>
  <c r="M1" i="8"/>
  <c r="L1" i="8"/>
  <c r="K1" i="8"/>
  <c r="J1" i="8"/>
  <c r="I1" i="8"/>
  <c r="H1" i="8"/>
  <c r="G1" i="8"/>
  <c r="F1" i="8"/>
  <c r="E1" i="8"/>
  <c r="H58" i="16" l="1"/>
  <c r="G58" i="16"/>
  <c r="F58" i="16"/>
  <c r="H74" i="16"/>
  <c r="G74" i="16"/>
  <c r="F74" i="16"/>
  <c r="D10" i="16"/>
  <c r="C13" i="16"/>
  <c r="E10" i="16"/>
  <c r="H26" i="16"/>
  <c r="G26" i="16"/>
  <c r="F26" i="16"/>
  <c r="H73" i="16"/>
  <c r="AC10" i="20" s="1"/>
  <c r="G73" i="16"/>
  <c r="AB10" i="20" s="1"/>
  <c r="F73" i="16"/>
  <c r="G77" i="16"/>
  <c r="F77" i="16"/>
  <c r="H77" i="16"/>
  <c r="F68" i="16"/>
  <c r="H68" i="16"/>
  <c r="G68" i="16"/>
  <c r="I1" i="15"/>
  <c r="F2" i="15"/>
  <c r="N2" i="15"/>
  <c r="K3" i="15"/>
  <c r="H4" i="15"/>
  <c r="F5" i="15"/>
  <c r="O5" i="15"/>
  <c r="M6" i="15"/>
  <c r="K7" i="15"/>
  <c r="I8" i="15"/>
  <c r="A3" i="15"/>
  <c r="B7" i="15"/>
  <c r="H19" i="16"/>
  <c r="F21" i="16"/>
  <c r="D23" i="16"/>
  <c r="D72" i="16" s="1"/>
  <c r="E72" i="16" s="1"/>
  <c r="H32" i="16"/>
  <c r="H37" i="16"/>
  <c r="AC4" i="20" s="1"/>
  <c r="F50" i="16"/>
  <c r="H53" i="16"/>
  <c r="F60" i="16"/>
  <c r="F70" i="16"/>
  <c r="K1" i="19"/>
  <c r="K2" i="19"/>
  <c r="J3" i="19"/>
  <c r="J4" i="19"/>
  <c r="J5" i="19"/>
  <c r="I6" i="19"/>
  <c r="I7" i="19"/>
  <c r="B3" i="19"/>
  <c r="J3" i="22"/>
  <c r="B3" i="15"/>
  <c r="A8" i="15"/>
  <c r="H21" i="16"/>
  <c r="E23" i="16"/>
  <c r="G70" i="16"/>
  <c r="L1" i="19"/>
  <c r="L2" i="19"/>
  <c r="L3" i="19"/>
  <c r="K4" i="19"/>
  <c r="K5" i="19"/>
  <c r="K6" i="19"/>
  <c r="J7" i="19"/>
  <c r="A4" i="19"/>
  <c r="G4" i="22"/>
  <c r="E1" i="19"/>
  <c r="N1" i="19"/>
  <c r="M2" i="19"/>
  <c r="M3" i="19"/>
  <c r="M4" i="19"/>
  <c r="L5" i="19"/>
  <c r="L6" i="19"/>
  <c r="L7" i="19"/>
  <c r="B4" i="19"/>
  <c r="O4" i="22"/>
  <c r="E1" i="15"/>
  <c r="L1" i="15"/>
  <c r="I2" i="15"/>
  <c r="F3" i="15"/>
  <c r="N3" i="15"/>
  <c r="K4" i="15"/>
  <c r="I5" i="15"/>
  <c r="G6" i="15"/>
  <c r="F7" i="15"/>
  <c r="O7" i="15"/>
  <c r="B4" i="15"/>
  <c r="E9" i="16"/>
  <c r="H15" i="16"/>
  <c r="F20" i="16"/>
  <c r="D22" i="16"/>
  <c r="D71" i="16" s="1"/>
  <c r="E71" i="16" s="1"/>
  <c r="F25" i="16"/>
  <c r="AA3" i="20" s="1"/>
  <c r="F33" i="16"/>
  <c r="E35" i="16"/>
  <c r="G44" i="16"/>
  <c r="F46" i="16"/>
  <c r="E49" i="16"/>
  <c r="C51" i="16"/>
  <c r="H52" i="16"/>
  <c r="F56" i="16"/>
  <c r="F59" i="16"/>
  <c r="F62" i="16"/>
  <c r="G65" i="16"/>
  <c r="G76" i="16"/>
  <c r="O7" i="19"/>
  <c r="O1" i="19"/>
  <c r="O2" i="19"/>
  <c r="N3" i="19"/>
  <c r="N4" i="19"/>
  <c r="N5" i="19"/>
  <c r="M6" i="19"/>
  <c r="M7" i="19"/>
  <c r="B5" i="19"/>
  <c r="L5" i="22"/>
  <c r="J8" i="15"/>
  <c r="M7" i="15"/>
  <c r="E7" i="15"/>
  <c r="H6" i="15"/>
  <c r="K5" i="15"/>
  <c r="N4" i="15"/>
  <c r="M1" i="15"/>
  <c r="J2" i="15"/>
  <c r="G3" i="15"/>
  <c r="O3" i="15"/>
  <c r="L4" i="15"/>
  <c r="J5" i="15"/>
  <c r="I6" i="15"/>
  <c r="G7" i="15"/>
  <c r="E8" i="15"/>
  <c r="N8" i="15"/>
  <c r="A5" i="15"/>
  <c r="G20" i="16"/>
  <c r="E22" i="16"/>
  <c r="G25" i="16"/>
  <c r="H33" i="16"/>
  <c r="G46" i="16"/>
  <c r="G56" i="16"/>
  <c r="G59" i="16"/>
  <c r="G62" i="16"/>
  <c r="E64" i="16"/>
  <c r="H65" i="16"/>
  <c r="F1" i="19"/>
  <c r="E2" i="19"/>
  <c r="E3" i="19"/>
  <c r="E4" i="19"/>
  <c r="O4" i="19"/>
  <c r="O5" i="19"/>
  <c r="O6" i="19"/>
  <c r="N7" i="19"/>
  <c r="B6" i="19"/>
  <c r="L6" i="22"/>
  <c r="I6" i="22"/>
  <c r="B5" i="15"/>
  <c r="H46" i="16"/>
  <c r="G1" i="19"/>
  <c r="G2" i="19"/>
  <c r="F3" i="19"/>
  <c r="F4" i="19"/>
  <c r="F5" i="19"/>
  <c r="E6" i="19"/>
  <c r="E7" i="19"/>
  <c r="A2" i="19"/>
  <c r="B7" i="19"/>
  <c r="B3" i="22"/>
  <c r="G1" i="15"/>
  <c r="O1" i="15"/>
  <c r="L2" i="15"/>
  <c r="I3" i="15"/>
  <c r="F4" i="15"/>
  <c r="O4" i="15"/>
  <c r="M5" i="15"/>
  <c r="K6" i="15"/>
  <c r="I7" i="15"/>
  <c r="G8" i="15"/>
  <c r="A2" i="15"/>
  <c r="H6" i="16"/>
  <c r="D26" i="16"/>
  <c r="D75" i="16" s="1"/>
  <c r="E75" i="16" s="1"/>
  <c r="H27" i="16"/>
  <c r="F40" i="16"/>
  <c r="C60" i="16"/>
  <c r="H1" i="19"/>
  <c r="H2" i="19"/>
  <c r="H3" i="19"/>
  <c r="G4" i="19"/>
  <c r="G5" i="19"/>
  <c r="G6" i="19"/>
  <c r="A5" i="19"/>
  <c r="E2" i="22"/>
  <c r="B6" i="15"/>
  <c r="B2" i="15"/>
  <c r="A7" i="15"/>
  <c r="C36" i="16"/>
  <c r="J1" i="19"/>
  <c r="I2" i="19"/>
  <c r="I3" i="19"/>
  <c r="I4" i="19"/>
  <c r="H5" i="19"/>
  <c r="H6" i="19"/>
  <c r="H7" i="19"/>
  <c r="A6" i="19"/>
  <c r="E1" i="22"/>
  <c r="L1" i="22"/>
  <c r="I2" i="22"/>
  <c r="F3" i="22"/>
  <c r="N3" i="22"/>
  <c r="K4" i="22"/>
  <c r="H5" i="22"/>
  <c r="E6" i="22"/>
  <c r="M6" i="22"/>
  <c r="A4" i="22"/>
  <c r="M1" i="22"/>
  <c r="J2" i="22"/>
  <c r="G3" i="22"/>
  <c r="O3" i="22"/>
  <c r="L4" i="22"/>
  <c r="I5" i="22"/>
  <c r="F6" i="22"/>
  <c r="N6" i="22"/>
  <c r="B4" i="22"/>
  <c r="M1" i="19"/>
  <c r="J2" i="19"/>
  <c r="G3" i="19"/>
  <c r="O3" i="19"/>
  <c r="L4" i="19"/>
  <c r="I5" i="19"/>
  <c r="F6" i="19"/>
  <c r="N6" i="19"/>
  <c r="K7" i="19"/>
  <c r="A3" i="19"/>
  <c r="A7" i="19"/>
  <c r="F1" i="22"/>
  <c r="N1" i="22"/>
  <c r="K2" i="22"/>
  <c r="H3" i="22"/>
  <c r="E4" i="22"/>
  <c r="M4" i="22"/>
  <c r="J5" i="22"/>
  <c r="G6" i="22"/>
  <c r="O6" i="22"/>
  <c r="A5" i="22"/>
  <c r="G1" i="22"/>
  <c r="O1" i="22"/>
  <c r="L2" i="22"/>
  <c r="I3" i="22"/>
  <c r="F4" i="22"/>
  <c r="N4" i="22"/>
  <c r="K5" i="22"/>
  <c r="H6" i="22"/>
  <c r="A2" i="22"/>
  <c r="B5" i="22"/>
  <c r="A6" i="22"/>
  <c r="I1" i="22"/>
  <c r="F2" i="22"/>
  <c r="N2" i="22"/>
  <c r="K3" i="22"/>
  <c r="H4" i="22"/>
  <c r="E5" i="22"/>
  <c r="M5" i="22"/>
  <c r="J6" i="22"/>
  <c r="B2" i="22"/>
  <c r="B6" i="22"/>
  <c r="I1" i="19"/>
  <c r="F2" i="19"/>
  <c r="N2" i="19"/>
  <c r="K3" i="19"/>
  <c r="H4" i="19"/>
  <c r="E5" i="19"/>
  <c r="M5" i="19"/>
  <c r="J6" i="19"/>
  <c r="G7" i="19"/>
  <c r="J1" i="22"/>
  <c r="G2" i="22"/>
  <c r="O2" i="22"/>
  <c r="L3" i="22"/>
  <c r="I4" i="22"/>
  <c r="F5" i="22"/>
  <c r="N5" i="22"/>
  <c r="K6" i="22"/>
  <c r="A3" i="22"/>
  <c r="K1" i="22"/>
  <c r="H2" i="22"/>
  <c r="E3" i="22"/>
  <c r="M3" i="22"/>
  <c r="J4" i="22"/>
  <c r="G5" i="22"/>
  <c r="O5" i="22"/>
  <c r="D51" i="16" l="1"/>
  <c r="D63" i="16" s="1"/>
  <c r="C63" i="16"/>
  <c r="E51" i="16"/>
  <c r="C20" i="17"/>
  <c r="C22" i="17"/>
  <c r="C21" i="17"/>
  <c r="G75" i="16"/>
  <c r="H75" i="16"/>
  <c r="F75" i="16"/>
  <c r="X10" i="20" s="1"/>
  <c r="G49" i="16"/>
  <c r="AB5" i="20" s="1"/>
  <c r="E61" i="16"/>
  <c r="H49" i="16"/>
  <c r="F49" i="16"/>
  <c r="C40" i="17"/>
  <c r="N40" i="17" s="1"/>
  <c r="C39" i="17"/>
  <c r="N39" i="17" s="1"/>
  <c r="C38" i="17"/>
  <c r="N38" i="17" s="1"/>
  <c r="C39" i="16"/>
  <c r="E36" i="16"/>
  <c r="D36" i="16"/>
  <c r="G9" i="16"/>
  <c r="H9" i="16"/>
  <c r="F9" i="16"/>
  <c r="AB3" i="20"/>
  <c r="H23" i="16"/>
  <c r="G23" i="16"/>
  <c r="F23" i="16"/>
  <c r="H35" i="16"/>
  <c r="G35" i="16"/>
  <c r="F35" i="16"/>
  <c r="H22" i="16"/>
  <c r="G22" i="16"/>
  <c r="F22" i="16"/>
  <c r="H64" i="16"/>
  <c r="G64" i="16"/>
  <c r="F64" i="16"/>
  <c r="H10" i="16"/>
  <c r="G10" i="16"/>
  <c r="F10" i="16"/>
  <c r="H71" i="16"/>
  <c r="E5" i="13" s="1"/>
  <c r="E6" i="13" s="1"/>
  <c r="G71" i="16"/>
  <c r="D5" i="13" s="1"/>
  <c r="D6" i="13" s="1"/>
  <c r="F71" i="16"/>
  <c r="C5" i="13" s="1"/>
  <c r="F72" i="16"/>
  <c r="H72" i="16"/>
  <c r="G72" i="16"/>
  <c r="AA10" i="20"/>
  <c r="D13" i="16"/>
  <c r="E13" i="16"/>
  <c r="AA5" i="20" l="1"/>
  <c r="AC5" i="20"/>
  <c r="F61" i="16"/>
  <c r="AA6" i="20" s="1"/>
  <c r="H61" i="16"/>
  <c r="AC6" i="20" s="1"/>
  <c r="G61" i="16"/>
  <c r="AB6" i="20" s="1"/>
  <c r="E63" i="16"/>
  <c r="H51" i="16"/>
  <c r="G51" i="16"/>
  <c r="F51" i="16"/>
  <c r="X5" i="20" s="1"/>
  <c r="F36" i="16"/>
  <c r="H36" i="16"/>
  <c r="G36" i="16"/>
  <c r="H13" i="16"/>
  <c r="G13" i="16"/>
  <c r="F13" i="16"/>
  <c r="C4" i="11"/>
  <c r="N4" i="11" s="1"/>
  <c r="C19" i="11"/>
  <c r="N19" i="11" s="1"/>
  <c r="C10" i="11"/>
  <c r="N10" i="11" s="1"/>
  <c r="C16" i="11"/>
  <c r="N16" i="11" s="1"/>
  <c r="C7" i="11"/>
  <c r="N7" i="11" s="1"/>
  <c r="C6" i="13"/>
  <c r="C13" i="11"/>
  <c r="N13" i="11" s="1"/>
  <c r="E39" i="16"/>
  <c r="D39" i="16"/>
  <c r="C12" i="17"/>
  <c r="N30" i="17" s="1"/>
  <c r="C15" i="17"/>
  <c r="N33" i="17" s="1"/>
  <c r="C6" i="17"/>
  <c r="N24" i="17" s="1"/>
  <c r="C14" i="17"/>
  <c r="N32" i="17" s="1"/>
  <c r="C5" i="17"/>
  <c r="N23" i="17" s="1"/>
  <c r="C13" i="17"/>
  <c r="N31" i="17" s="1"/>
  <c r="C11" i="17"/>
  <c r="N29" i="17" s="1"/>
  <c r="C19" i="17"/>
  <c r="N37" i="17" s="1"/>
  <c r="C10" i="17"/>
  <c r="N28" i="17" s="1"/>
  <c r="C18" i="17"/>
  <c r="N36" i="17" s="1"/>
  <c r="C9" i="17"/>
  <c r="N27" i="17" s="1"/>
  <c r="C17" i="17"/>
  <c r="N35" i="17" s="1"/>
  <c r="C8" i="17"/>
  <c r="N26" i="17" s="1"/>
  <c r="C16" i="17"/>
  <c r="N34" i="17" s="1"/>
  <c r="C7" i="17"/>
  <c r="N25" i="17" s="1"/>
  <c r="G9" i="20"/>
  <c r="H9" i="20" l="1"/>
  <c r="F9" i="20"/>
  <c r="H39" i="16"/>
  <c r="G39" i="16"/>
  <c r="F39" i="16"/>
  <c r="X3" i="20"/>
  <c r="H63" i="16"/>
  <c r="G63" i="16"/>
  <c r="F63" i="16"/>
  <c r="X6" i="20" s="1"/>
  <c r="F4" i="20" l="1"/>
  <c r="X4" i="20"/>
  <c r="H4" i="20"/>
  <c r="D4" i="20"/>
  <c r="G4" i="20"/>
  <c r="C4" i="20"/>
  <c r="O4" i="20" s="1"/>
  <c r="E4" i="20"/>
  <c r="Q4" i="20" s="1"/>
  <c r="Z4" i="20" s="1"/>
  <c r="P4" i="20" l="1"/>
  <c r="Z8" i="20"/>
  <c r="Z7" i="20"/>
  <c r="Z10" i="20"/>
  <c r="Z5" i="20"/>
  <c r="Z3" i="20"/>
  <c r="Z6" i="20"/>
  <c r="C52" i="17" l="1"/>
  <c r="N52" i="17" s="1"/>
  <c r="C44" i="17"/>
  <c r="N44" i="17" s="1"/>
  <c r="C45" i="17"/>
  <c r="N45" i="17" s="1"/>
  <c r="C55" i="17"/>
  <c r="N55" i="17" s="1"/>
  <c r="C54" i="17"/>
  <c r="N54" i="17" s="1"/>
  <c r="C43" i="17"/>
  <c r="N43" i="17" s="1"/>
  <c r="C53" i="17"/>
  <c r="N53" i="17" s="1"/>
  <c r="C42" i="17"/>
  <c r="N42" i="17" s="1"/>
  <c r="C51" i="17"/>
  <c r="N51" i="17" s="1"/>
  <c r="C41" i="17"/>
  <c r="N41" i="17" s="1"/>
  <c r="C50" i="17"/>
  <c r="N50" i="17" s="1"/>
  <c r="C49" i="17"/>
  <c r="N49" i="17" s="1"/>
  <c r="C48" i="17"/>
  <c r="N48" i="17" s="1"/>
  <c r="C47" i="17"/>
  <c r="N47" i="17" s="1"/>
  <c r="C46" i="17"/>
  <c r="N46" i="17" s="1"/>
  <c r="Y8" i="20"/>
  <c r="Y7" i="20"/>
  <c r="Y10" i="20"/>
  <c r="Y5" i="20"/>
  <c r="Y3" i="20"/>
  <c r="Y4" i="20"/>
  <c r="Y6" i="20"/>
  <c r="C36" i="17" l="1"/>
  <c r="C28" i="17"/>
  <c r="C34" i="17"/>
  <c r="C24" i="17"/>
  <c r="C33" i="17"/>
  <c r="C23" i="17"/>
  <c r="C32" i="17"/>
  <c r="C31" i="17"/>
  <c r="C30" i="17"/>
  <c r="C29" i="17"/>
  <c r="C27" i="17"/>
  <c r="C37" i="17"/>
  <c r="C26" i="17"/>
  <c r="C25" i="17"/>
  <c r="C3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00000000-0006-0000-0F00-000001000000}">
      <text>
        <r>
          <rPr>
            <sz val="11"/>
            <color theme="1"/>
            <rFont val="Calibri"/>
            <family val="2"/>
          </rPr>
          <t>Alexandre Pannier:
Après pertes liées au transport</t>
        </r>
      </text>
    </comment>
    <comment ref="C12" authorId="0" shapeId="0" xr:uid="{00000000-0006-0000-0F00-000002000000}">
      <text>
        <r>
          <rPr>
            <sz val="11"/>
            <color theme="1"/>
            <rFont val="Calibri"/>
            <family val="2"/>
          </rPr>
          <t>Alexandre Pannier:
Les matières stercoaires sont la variable d'ajustement afin de retomber sur le volume de C3 déclaré par SIFCO pour les ruminants en 2023</t>
        </r>
      </text>
    </comment>
    <comment ref="C38" authorId="0" shapeId="0" xr:uid="{00000000-0006-0000-0F00-000003000000}">
      <text>
        <r>
          <rPr>
            <sz val="11"/>
            <color theme="1"/>
            <rFont val="Calibri"/>
            <family val="2"/>
          </rPr>
          <t>Alexandre Pannier: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00000000-0006-0000-1300-000001000000}">
      <text>
        <r>
          <rPr>
            <sz val="11"/>
            <color theme="1"/>
            <rFont val="Calibri"/>
            <family val="2"/>
          </rPr>
          <t>Alexandre Pannier:
Utilisation du total SIFCO faute de mieux pour 2015</t>
        </r>
      </text>
    </comment>
    <comment ref="X4" authorId="0" shapeId="0" xr:uid="{00000000-0006-0000-1300-000002000000}">
      <text>
        <r>
          <rPr>
            <sz val="11"/>
            <color theme="1"/>
            <rFont val="Calibri"/>
            <family val="2"/>
          </rPr>
          <t>Alexandre Pannier:
Utilisation du total SIFCO faute de mieux pour 2015</t>
        </r>
      </text>
    </comment>
    <comment ref="X5" authorId="0" shapeId="0" xr:uid="{00000000-0006-0000-1300-000003000000}">
      <text>
        <r>
          <rPr>
            <sz val="11"/>
            <color theme="1"/>
            <rFont val="Calibri"/>
            <family val="2"/>
          </rPr>
          <t>Alexandre Pannier:
Utilisation du total SIFCO faute de mieux pour 2015</t>
        </r>
      </text>
    </comment>
    <comment ref="X6" authorId="0" shapeId="0" xr:uid="{00000000-0006-0000-1300-000004000000}">
      <text>
        <r>
          <rPr>
            <sz val="11"/>
            <color theme="1"/>
            <rFont val="Calibri"/>
            <family val="2"/>
          </rPr>
          <t>Alexandre Pannier:
Utilisation du total SIFCO faute de mieux pour 2015</t>
        </r>
      </text>
    </comment>
    <comment ref="X10" authorId="0" shapeId="0" xr:uid="{00000000-0006-0000-1300-000005000000}">
      <text>
        <r>
          <rPr>
            <sz val="11"/>
            <color theme="1"/>
            <rFont val="Calibri"/>
            <family val="2"/>
          </rPr>
          <t>Alexandre Pannier:
Utilisation du total SIFCO faute de mieux pour 2015</t>
        </r>
      </text>
    </comment>
    <comment ref="I14" authorId="0" shapeId="0" xr:uid="{00000000-0006-0000-1300-000006000000}">
      <text>
        <r>
          <rPr>
            <sz val="11"/>
            <color theme="1"/>
            <rFont val="Calibri"/>
            <family val="2"/>
          </rPr>
          <t>Alexandre Pannier:
Comprend également l'aquaculture</t>
        </r>
      </text>
    </comment>
    <comment ref="I15" authorId="0" shapeId="0" xr:uid="{00000000-0006-0000-1300-000007000000}">
      <text>
        <r>
          <rPr>
            <sz val="11"/>
            <color theme="1"/>
            <rFont val="Calibri"/>
            <family val="2"/>
          </rPr>
          <t>Alexandre Pannier:
Comprend également l'aquaculture</t>
        </r>
      </text>
    </comment>
  </commentList>
</comments>
</file>

<file path=xl/sharedStrings.xml><?xml version="1.0" encoding="utf-8"?>
<sst xmlns="http://schemas.openxmlformats.org/spreadsheetml/2006/main" count="14761" uniqueCount="560">
  <si>
    <t>Nom du groupe d'étiquette</t>
  </si>
  <si>
    <t>Type d'étiquette</t>
  </si>
  <si>
    <t>Etiquettes</t>
  </si>
  <si>
    <t>Palette visible</t>
  </si>
  <si>
    <t>Palette de couleur</t>
  </si>
  <si>
    <t>Couleur</t>
  </si>
  <si>
    <t>Utilité</t>
  </si>
  <si>
    <t>Type de noeud</t>
  </si>
  <si>
    <t>nodeTags</t>
  </si>
  <si>
    <t>produit:secteur:echange</t>
  </si>
  <si>
    <t>Type de matière</t>
  </si>
  <si>
    <t>Matière première:Produit:Coproduit:Ingrédient:Emission</t>
  </si>
  <si>
    <t>#92d050:#00b0f0:#ffc000:#c00000:#bfbfbf</t>
  </si>
  <si>
    <t>Permet de filtrer par type de matière.</t>
  </si>
  <si>
    <t>Type de matière - viande</t>
  </si>
  <si>
    <t>Equins finis:Viandes:Autres produits:Coproduits bruts:Coproduits transformés:Eau</t>
  </si>
  <si>
    <t>#b5e6a2:#e49edd:#f7c7ac:#d9b28b:#cb9763:#d0d0d0</t>
  </si>
  <si>
    <t>Filière</t>
  </si>
  <si>
    <t>dataTags</t>
  </si>
  <si>
    <t>Viande équine</t>
  </si>
  <si>
    <t>Territoire</t>
  </si>
  <si>
    <t>France</t>
  </si>
  <si>
    <t>Année</t>
  </si>
  <si>
    <t>2015:2019:2023</t>
  </si>
  <si>
    <t>Permet d'afficher le diagramme pour la période sélectionnée.</t>
  </si>
  <si>
    <t>Unité</t>
  </si>
  <si>
    <t>kt</t>
  </si>
  <si>
    <t>Information collectée</t>
  </si>
  <si>
    <t>fluxTags</t>
  </si>
  <si>
    <t>Abattages = 8 kt (Agreste - Statistique Agricole Annuelle - SSP):Abattages = 4 kt (Agreste - Statistique Agricole Annuelle - SSP):Abattages = 2 kt (Agreste - Statistique Agricole Annuelle - SSP):Importations d'équins = 0 kt (Agreste - Statistique Agricole Annuelle - SSP):Exportations d'équins = 3 kt (Agreste - Statistique Agricole Annuelle - SSP):Importations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de viande congelée = 0 kt (Douanes - Eurostat):Importations d'abats = 2 kt (Douanes - Eurostat):Exportations de viande fraîche = 2 kt (Douanes - Eurostat):Importations de viande fraîche = 7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(SIFCO):Valorisation des farines animales en énergie = 0 kt (SIFCO):Valorisation des farines animales en fertilisation = 0 kt (SIFCO):Valorisation des graisses animales en énergie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t>
  </si>
  <si>
    <t>Source</t>
  </si>
  <si>
    <t>Agreste - Statistique Agricole Annuelle - SSP:Douanes - Eurostat:A dire d'expert:Blézat:SIFCO:Kantar</t>
  </si>
  <si>
    <t>Hypothèse</t>
  </si>
  <si>
    <t>Statistique comprenant également les ovins et caprins = extrapolation à partir de la production d'abats de chaque espèce:Même répartition que le veau (rendements d'abattage et de découpe proches) pour les autres produits et coproduits que la viande:Statistique comprenant également les autres espèces ainsi que les exportations = extrapolation à partir de la production de C3 de chaque espèce et des exportations tous débouchés confondus:Extrapolation à partir des exportations tous débouchés confondus</t>
  </si>
  <si>
    <t>Type de donnée collectée</t>
  </si>
  <si>
    <t>Volume:Rendement:Répartition</t>
  </si>
  <si>
    <t>Traduction</t>
  </si>
  <si>
    <t>Abattages:Importations d'équins:Exportations d'équins:Importations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t>
  </si>
  <si>
    <t>Onglet source fichier Excel</t>
  </si>
  <si>
    <t>Etiquettes:Produits:Secteurs:Echanges territoires:Structure des flux:Données:Abattages - AGRESTE:Echanges - AGRESTE:Production - PRODCOM:Echanges - EUROSTAT:Allocation équins:Contraintes:Anatomie - Blézat:Coproduits - SIFCO:Débouchés - IFCE</t>
  </si>
  <si>
    <t>Incohérence données collectées</t>
  </si>
  <si>
    <t>Ecart statistique</t>
  </si>
  <si>
    <t>#FF0000</t>
  </si>
  <si>
    <t>Fiabilité des données</t>
  </si>
  <si>
    <t>Très élevée:Elevée:Moyenne:Faible:Très faible</t>
  </si>
  <si>
    <t>#52ab2f:#8ed973:#ffd757:#f1a983:#ff4b4b</t>
  </si>
  <si>
    <t>Permet de filtrer les flux par niveau de fiabilité.</t>
  </si>
  <si>
    <t>Niveau d'aggrégation</t>
  </si>
  <si>
    <t>Liste des produits</t>
  </si>
  <si>
    <t>Contraintes de conservation de la masse</t>
  </si>
  <si>
    <t>Equins</t>
  </si>
  <si>
    <t>Matière première</t>
  </si>
  <si>
    <t>Equins finis</t>
  </si>
  <si>
    <t>Matières de 1ère et 2nde transformation</t>
  </si>
  <si>
    <t>Produit:Coproduit</t>
  </si>
  <si>
    <t>Viandes:Autres produits:Coproduits bruts</t>
  </si>
  <si>
    <t>Viande</t>
  </si>
  <si>
    <t>Produit</t>
  </si>
  <si>
    <t>Viandes</t>
  </si>
  <si>
    <t>Viande, fraîche</t>
  </si>
  <si>
    <t>Viande, congelée</t>
  </si>
  <si>
    <t>Abats</t>
  </si>
  <si>
    <t>Autres produits</t>
  </si>
  <si>
    <t>Peaux</t>
  </si>
  <si>
    <t>Coproduits</t>
  </si>
  <si>
    <t>Coproduits bruts</t>
  </si>
  <si>
    <t>C1</t>
  </si>
  <si>
    <t>Coproduit</t>
  </si>
  <si>
    <t>C2</t>
  </si>
  <si>
    <t>C3 et alimentaire</t>
  </si>
  <si>
    <t>Matières issues de coproduits</t>
  </si>
  <si>
    <t>Coproduits transformés</t>
  </si>
  <si>
    <t>Produits transformés</t>
  </si>
  <si>
    <t>Farines et graisses animales</t>
  </si>
  <si>
    <t>Farines animales</t>
  </si>
  <si>
    <t>Graisses animales</t>
  </si>
  <si>
    <t>PAT et CGA</t>
  </si>
  <si>
    <t>Protéines animales transformées</t>
  </si>
  <si>
    <t>Corps gras animaux</t>
  </si>
  <si>
    <t>Eau</t>
  </si>
  <si>
    <t>Emission</t>
  </si>
  <si>
    <t>Eau - ressuage</t>
  </si>
  <si>
    <t>Eau - traitement thermique</t>
  </si>
  <si>
    <t>Liste des secteurs</t>
  </si>
  <si>
    <t>Cheptel</t>
  </si>
  <si>
    <t>1ère et 2nde transformation</t>
  </si>
  <si>
    <t>Abattage / découpe</t>
  </si>
  <si>
    <t>Transformation des coproduits</t>
  </si>
  <si>
    <t>Traitement thermique C1/C2</t>
  </si>
  <si>
    <t>Traitement thermique C3 et alimentaire</t>
  </si>
  <si>
    <t>Débouchés</t>
  </si>
  <si>
    <t>Usages alimentaires</t>
  </si>
  <si>
    <t>Alimentation humaine</t>
  </si>
  <si>
    <t>Vente directe et autoconsommation</t>
  </si>
  <si>
    <t>Ménages</t>
  </si>
  <si>
    <t>Circuits spécialisés</t>
  </si>
  <si>
    <t>Boucherie</t>
  </si>
  <si>
    <t>Circuits généralistes</t>
  </si>
  <si>
    <t>GMS</t>
  </si>
  <si>
    <t>RHD</t>
  </si>
  <si>
    <t>Autres IAA</t>
  </si>
  <si>
    <t>Charcuterie industrielle</t>
  </si>
  <si>
    <t>Fabrication de plats préparés</t>
  </si>
  <si>
    <t>Alimentation animale</t>
  </si>
  <si>
    <t>Alimentation animale rente</t>
  </si>
  <si>
    <t>Petfood</t>
  </si>
  <si>
    <t>Aquaculture</t>
  </si>
  <si>
    <t>Usages non-alimentaires</t>
  </si>
  <si>
    <t>Biomatériaux</t>
  </si>
  <si>
    <t>Energie</t>
  </si>
  <si>
    <t>Fertilisation</t>
  </si>
  <si>
    <t>Autres industries</t>
  </si>
  <si>
    <t>Autres usages (ou usages inconnus)</t>
  </si>
  <si>
    <t>Liste des échanges</t>
  </si>
  <si>
    <t>mat_balance</t>
  </si>
  <si>
    <t>Import</t>
  </si>
  <si>
    <t>Export</t>
  </si>
  <si>
    <t>x</t>
  </si>
  <si>
    <t>Origine</t>
  </si>
  <si>
    <t>Destination</t>
  </si>
  <si>
    <t>Valeur</t>
  </si>
  <si>
    <t>Incertitude</t>
  </si>
  <si>
    <t>2015</t>
  </si>
  <si>
    <t>Abattages = 8 kt (Agreste - Statistique Agricole Annuelle - SSP)</t>
  </si>
  <si>
    <t>Agreste - Statistique Agricole Annuelle - SSP</t>
  </si>
  <si>
    <t>Volume</t>
  </si>
  <si>
    <t>Abattages</t>
  </si>
  <si>
    <t>Abattages - AGRESTE</t>
  </si>
  <si>
    <t>Très élevée</t>
  </si>
  <si>
    <t>Exportations d'équins = 3 kt (Agreste - Statistique Agricole Annuelle - SSP)</t>
  </si>
  <si>
    <t>Exportations d'équins</t>
  </si>
  <si>
    <t>Echanges - AGRESTE</t>
  </si>
  <si>
    <t>Exportations de viande fraîche = 3 kt (Douanes - Eurostat)</t>
  </si>
  <si>
    <t>Douanes - Eurostat</t>
  </si>
  <si>
    <t>Exportations de viande fraîche</t>
  </si>
  <si>
    <t>Echanges - EUROSTAT</t>
  </si>
  <si>
    <t>Exportations de viande congelée = 1 kt (Douanes - Eurostat)</t>
  </si>
  <si>
    <t>Exportations de viande congelée</t>
  </si>
  <si>
    <t>Exportations d'abats = 0 kt (Douanes - Eurostat)</t>
  </si>
  <si>
    <t>Statistique comprenant également les ovins et caprins = extrapolation à partir de la production d'abats de chaque espèce</t>
  </si>
  <si>
    <t>Exportations d'abats</t>
  </si>
  <si>
    <t>Valorisation des PAT en alimentation animale rente</t>
  </si>
  <si>
    <t>SIFCO</t>
  </si>
  <si>
    <t>Statistique comprenant également les autres espèces ainsi que les exportations = extrapolation à partir de la production de C3 de chaque espèce et des exportations tous débouchés confondus</t>
  </si>
  <si>
    <t>Coproduits - SIFCO</t>
  </si>
  <si>
    <t>Très faible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</si>
  <si>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</si>
  <si>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</si>
  <si>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</si>
  <si>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</si>
  <si>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</si>
  <si>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</si>
  <si>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PAT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</si>
  <si>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</si>
  <si>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</si>
  <si>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</si>
  <si>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</si>
  <si>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</si>
  <si>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</si>
  <si>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Valorisation des CGA par les autres IAA</t>
  </si>
  <si>
    <t>Importations d'équins = 0 kt (Agreste - Statistique Agricole Annuelle - SSP)</t>
  </si>
  <si>
    <t>Importations d'équins</t>
  </si>
  <si>
    <t>Importations de viande fraîche = 12 kt (Douanes - Eurostat)</t>
  </si>
  <si>
    <t>Importations de viande fraîche</t>
  </si>
  <si>
    <t>Importations de viande congelée = 1 kt (Douanes - Eurostat)</t>
  </si>
  <si>
    <t>Importations de viande congelée</t>
  </si>
  <si>
    <t>Importations d'abats = 0 kt (Douanes - Eurostat)</t>
  </si>
  <si>
    <t>Importations d'abats</t>
  </si>
  <si>
    <t>2019</t>
  </si>
  <si>
    <t>Abattages = 4 kt (Agreste - Statistique Agricole Annuelle - SSP)</t>
  </si>
  <si>
    <t>Exportations de viande fraîche = 2 kt (Douanes - Eurostat)</t>
  </si>
  <si>
    <t>Valorisation des farines animales en énergie</t>
  </si>
  <si>
    <t>Valorisation des farines animales en fertilisation</t>
  </si>
  <si>
    <t>Valorisation des graisses animales en énergie</t>
  </si>
  <si>
    <t>Valorisation des PAT en alimentation animale rente = 0 kt (SIFCO)</t>
  </si>
  <si>
    <t>Valorisation des PAT en petfood = 0 kt (SIFCO)</t>
  </si>
  <si>
    <t>Valorisation des PAT en aquaculture = 0 kt (SIFCO)</t>
  </si>
  <si>
    <t>Valorisation des PAT en énergie = 0 kt (SIFCO)</t>
  </si>
  <si>
    <t>Valorisation des PAT en fertilisation = 0 kt (SIFCO)</t>
  </si>
  <si>
    <t>Valorisation des PAT par les autres industries = 0 kt (SIFCO)</t>
  </si>
  <si>
    <t>Valorisation des PAT pour d'autres usages = 0 kt (SIFCO)</t>
  </si>
  <si>
    <t>Valorisation des PAT par les autres IAA = 0 kt (SIFCO)</t>
  </si>
  <si>
    <t>Valorisation des CGA en alimentation animale rente = 0 kt (SIFCO)</t>
  </si>
  <si>
    <t>Valorisation des CGA en petfood = 0 kt (SIFCO)</t>
  </si>
  <si>
    <t>Valorisation des CGA en aquaculture = 0 kt (SIFCO)</t>
  </si>
  <si>
    <t>Valorisation des CGA en énergie = 0 kt (SIFCO)</t>
  </si>
  <si>
    <t>Valorisation des CGA par les autres industries = 0 kt (SIFCO)</t>
  </si>
  <si>
    <t>Valorisation des CGA pour d'autres usages = 0 kt (SIFCO)</t>
  </si>
  <si>
    <t>Valorisation des CGA par les autres IAA = 0 kt (SIFCO)</t>
  </si>
  <si>
    <t>Importations de viande fraîche = 9 kt (Douanes - Eurostat)</t>
  </si>
  <si>
    <t>Importations de viande congelée = 0 kt (Douanes - Eurostat)</t>
  </si>
  <si>
    <t>Importations d'abats = 2 kt (Douanes - Eurostat)</t>
  </si>
  <si>
    <t>2023</t>
  </si>
  <si>
    <t>Abattages = 2 kt (Agreste - Statistique Agricole Annuelle - SSP)</t>
  </si>
  <si>
    <t>Exportations de viande congelée = 0 kt (Douanes - Eurostat)</t>
  </si>
  <si>
    <t>Valorisation des farines animales en énergie = 0 kt (SIFCO)</t>
  </si>
  <si>
    <t>Valorisation des farines animales en fertilisation = 0 kt (SIFCO)</t>
  </si>
  <si>
    <t>Valorisation des graisses animales en énergie = 0 kt (SIFCO)</t>
  </si>
  <si>
    <t>Importations de viande fraîche = 7 kt (Douanes - Eurostat)</t>
  </si>
  <si>
    <t>Conjoncture animale 1</t>
  </si>
  <si>
    <t>Conjoncture animale 2</t>
  </si>
  <si>
    <t>Conjoncture animale 3</t>
  </si>
  <si>
    <t>Conjoncture animale 4</t>
  </si>
  <si>
    <t>Conjoncture animale 5</t>
  </si>
  <si>
    <t>Conjoncture animale 6</t>
  </si>
  <si>
    <t>Dimension</t>
  </si>
  <si>
    <t>Niveau</t>
  </si>
  <si>
    <t>Filtre</t>
  </si>
  <si>
    <t>Mammifères de type bovin</t>
  </si>
  <si>
    <t>Géographie</t>
  </si>
  <si>
    <t>France entière</t>
  </si>
  <si>
    <t>FR - France entière</t>
  </si>
  <si>
    <t>Bovins</t>
  </si>
  <si>
    <t>Groupe d'indicateurs</t>
  </si>
  <si>
    <t>Abattages CVJA (volume)</t>
  </si>
  <si>
    <t>Veaux et broutards [bovins de moins de 8 mois]</t>
  </si>
  <si>
    <t>Veaux de boucherie</t>
  </si>
  <si>
    <t>Agreste - Base de données nationale de l'identification française (BDNI)</t>
  </si>
  <si>
    <t>Broutards légers</t>
  </si>
  <si>
    <t>Notes</t>
  </si>
  <si>
    <t>- Unités utilisées : « Nombre d'animaux abattus en têtes »,  « Indicateurs de Volume en téc » et  « Poids moyen en kg carcasse/tête »</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</si>
  <si>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</si>
  <si>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</si>
  <si>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</si>
  <si>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</si>
  <si>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</si>
  <si>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</si>
  <si>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</si>
  <si>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</si>
  <si>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</si>
  <si>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</si>
  <si>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</si>
  <si>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</si>
  <si>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</si>
  <si>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</si>
  <si>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</si>
  <si>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</si>
  <si>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</si>
  <si>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</si>
  <si>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</si>
  <si>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</si>
  <si>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</si>
  <si>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</si>
  <si>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</si>
  <si>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</si>
  <si>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</si>
  <si>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</si>
  <si>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</si>
  <si>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</si>
  <si>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</si>
  <si>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</si>
  <si>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</si>
  <si>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</si>
  <si>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Remarque</t>
  </si>
  <si>
    <t>Zone filière</t>
  </si>
  <si>
    <t>Utilisation du rendement carcasse</t>
  </si>
  <si>
    <t>Echanges Elevage</t>
  </si>
  <si>
    <t>Importations d'animaux finis en poids net (téc)</t>
  </si>
  <si>
    <t>Exportations d'animaux finis en poids net (téc)</t>
  </si>
  <si>
    <t>Données extraites le13/02/2025 10:14:55 depuis [ESTAT]</t>
  </si>
  <si>
    <t xml:space="preserve">Dataset: </t>
  </si>
  <si>
    <t>Production vendue, exportations et importations [ds-056120__custom_15351204]</t>
  </si>
  <si>
    <t>Dernière mise à jour:</t>
  </si>
  <si>
    <t>06/02/2025 11:00</t>
  </si>
  <si>
    <t>Fréquence</t>
  </si>
  <si>
    <t>Annual</t>
  </si>
  <si>
    <t>DECL</t>
  </si>
  <si>
    <t>INDICATORS</t>
  </si>
  <si>
    <t>PRODQNT</t>
  </si>
  <si>
    <t>TIME</t>
  </si>
  <si>
    <t>PRCCODE (Codes)</t>
  </si>
  <si>
    <t>PRCCODE (Libellés)</t>
  </si>
  <si>
    <t>10111500</t>
  </si>
  <si>
    <t>Viande de cheval et autres équidés, fraîche, ou réfrigérée</t>
  </si>
  <si>
    <t>10112000</t>
  </si>
  <si>
    <t>Abats comestibles d’animaux de boucherie, frais ou réfrigérés</t>
  </si>
  <si>
    <t>10113500</t>
  </si>
  <si>
    <t>Viande de cheval, congelée ou surgelée</t>
  </si>
  <si>
    <t>:</t>
  </si>
  <si>
    <t>10113910</t>
  </si>
  <si>
    <t>Abats comestibles des animaux des espèces bovine, porcine, ovine, caprine, chevaline, asine ou mulassière, congelés</t>
  </si>
  <si>
    <t>10114200</t>
  </si>
  <si>
    <t>Cuirs et peaux bruts de bovins ou d’équidés, entiers (à l’exclusion de ceux liés au SH 4101 90)</t>
  </si>
  <si>
    <t>en p/st</t>
  </si>
  <si>
    <t>10114300</t>
  </si>
  <si>
    <t>Autres cuirs et peaux bruts de bovins ou d’équidés</t>
  </si>
  <si>
    <t>10116030</t>
  </si>
  <si>
    <t>Boyaux, vessies et estomacs d’animaux (à l’exclusion des poissons), entiers ou en morceaux</t>
  </si>
  <si>
    <t>10116090</t>
  </si>
  <si>
    <t>Autres déchets ne convenant pas à la consommation humaine (à l’exclusion des poissons, boyaux, vessies et estomacs)</t>
  </si>
  <si>
    <t>10131300</t>
  </si>
  <si>
    <t>Autres viandes et abats comestibles, salés, en saumure, séchés ou fumés; farines et poudres, comestibles, de viandes ou d’abats (à l’exclusion de la viande de porc et de bœuf salée, en saumure, séchée ou fumée)</t>
  </si>
  <si>
    <t>10131310</t>
  </si>
  <si>
    <t>Autres viandes et abats comestibles, salés, en saumure, séchés ou fumés; farines et poudres, comestibles, de viandes ou d’abats (y compris d’insectes; à l’exclusion de la viande de porc et de bœuf salée, en saumure, séchée ou fumée)</t>
  </si>
  <si>
    <t>10131430</t>
  </si>
  <si>
    <t>Saucisses, saucissons et produits similaires, de foie, et préparations alimentaires à base de ces produits (à l’exclusion des plats préparés)</t>
  </si>
  <si>
    <t>10131460</t>
  </si>
  <si>
    <t>Saucisses, saucissons et produits similaires, de viande, d’abats ou de sang, et préparations alimentaires à base de ces produits (à l’exclusion des saucisses et saucissons de foie ainsi que des plats préparés)</t>
  </si>
  <si>
    <t>10131515</t>
  </si>
  <si>
    <t>Préparations et conserves de foies d’autres animaux (à l’exclusion des saucisses et saucissons ainsi que des plats préparés)</t>
  </si>
  <si>
    <t>10131595</t>
  </si>
  <si>
    <t>Autres préparations et conserves d’autres animaux, préparations de sang et d’abats (à l’exclusion des saucisses, saucissons et produits similaires, des préparations finement homogénéisées, des préparations à base de foie ainsi que des plats préparés)</t>
  </si>
  <si>
    <t>10131596</t>
  </si>
  <si>
    <t>Autres préparations et conserves de viandes ou d’abats, y compris de sang ou d’insectes (à l’exclusion des saucisses, saucissons et produits similaires, des préparations finement homogénéisées, des préparations à base de foie ainsi que des plats préparés)</t>
  </si>
  <si>
    <t>10131600</t>
  </si>
  <si>
    <t>Farines, poudres et pellets de viandes ou d’abats, impropres à l’alimentation humaine; cretons</t>
  </si>
  <si>
    <t>10411100</t>
  </si>
  <si>
    <t>Stéarine solaire, huile de saindoux, oléostéarine, oléomargarine et huile de suif, non émulsionnées, ni mélangées ou autrement préparées</t>
  </si>
  <si>
    <t>10411900</t>
  </si>
  <si>
    <t>Autres graisses et huiles animales et leurs fractions, raffinées ou non, mais non chimiquement modifiées</t>
  </si>
  <si>
    <t>10416030</t>
  </si>
  <si>
    <t>Graisses et huiles animales et leurs fractions, partiellement ou totalement hydrogénées, interestérifiées, réestérifiées ou élaïdinisées, même raffinées</t>
  </si>
  <si>
    <t>10417200</t>
  </si>
  <si>
    <t>Dégras; résidus provenant du traitement des corps gras ou des cires animales ou végétales</t>
  </si>
  <si>
    <t>10851100</t>
  </si>
  <si>
    <t>Plats préparés à base de viandes, d’abats ou de sang</t>
  </si>
  <si>
    <t>10861010</t>
  </si>
  <si>
    <t>Préparations homogénéisées de viandes, d’abats ou de sang (à l’exclusion des préparations alimentaires à base de ces produits et des saucisses et produits similaires à base de viande)</t>
  </si>
  <si>
    <t>Valeur spéciale</t>
  </si>
  <si>
    <t>Non disponible</t>
  </si>
  <si>
    <t>Echanges 10.11</t>
  </si>
  <si>
    <t>Données extraites le13/02/2025 10:46:53 depuis [ESTAT]</t>
  </si>
  <si>
    <t>Commerce UE depuis 1988 par SH2,4,6 et NC8 [ds-045409__custom_15351985]</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</si>
  <si>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</si>
  <si>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</si>
  <si>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</si>
  <si>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</si>
  <si>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</si>
  <si>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</si>
  <si>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</si>
  <si>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</si>
  <si>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</si>
  <si>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</si>
  <si>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</si>
  <si>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01011010</t>
  </si>
  <si>
    <t>Chevaux reproducteurs de race pure</t>
  </si>
  <si>
    <t>01011090</t>
  </si>
  <si>
    <t>Anes reproducteurs de race pure</t>
  </si>
  <si>
    <t>01011100</t>
  </si>
  <si>
    <t>01011910</t>
  </si>
  <si>
    <t>Chevaux destinés à la boucherie</t>
  </si>
  <si>
    <t>01011990</t>
  </si>
  <si>
    <t>Chevaux vivants (à l'excl. des animaux reproducteurs de race pure et des animaux destinés à la boucherie)</t>
  </si>
  <si>
    <t>01012010</t>
  </si>
  <si>
    <t>Anes, vivants</t>
  </si>
  <si>
    <t>01012090</t>
  </si>
  <si>
    <t>Mulets et bardots, vivants</t>
  </si>
  <si>
    <t>01012100</t>
  </si>
  <si>
    <t>01012910</t>
  </si>
  <si>
    <t>01012990</t>
  </si>
  <si>
    <t>Chevaux vivants (à l’excl. des animaux reproducteurs de race pure ainsi que des animaux destinés à la boucherie)</t>
  </si>
  <si>
    <t>01013000</t>
  </si>
  <si>
    <t>01019000</t>
  </si>
  <si>
    <t>01019011</t>
  </si>
  <si>
    <t>01019019</t>
  </si>
  <si>
    <t>Chevaux vivants (à l'excl. des animaux reproducteurs de race pure ainsi que des animaux destinés à la boucherie)</t>
  </si>
  <si>
    <t>01019030</t>
  </si>
  <si>
    <t>Anes, vivants (à l'excl. des animaux reproducteurs de race pure)</t>
  </si>
  <si>
    <t>01019090</t>
  </si>
  <si>
    <t>02050000</t>
  </si>
  <si>
    <t>Viandes des animaux des espèces chevaline, asine ou mulassière, fraîches, réfrigérées ou congelées</t>
  </si>
  <si>
    <t>02050011</t>
  </si>
  <si>
    <t>Viandes des animaux de l'espèce chevaline, fraîches ou réfrigérées</t>
  </si>
  <si>
    <t>02050019</t>
  </si>
  <si>
    <t>Viandes des animaux de l'espèce chevaline, congelées</t>
  </si>
  <si>
    <t>02050020</t>
  </si>
  <si>
    <t>Viandes des animaux des espèces chevaline, asine ou mulassière, fraîches ou réfrigérées</t>
  </si>
  <si>
    <t>02050080</t>
  </si>
  <si>
    <t>Viandes des animaux des espèces chevaline, asine ou mulassière, congelées</t>
  </si>
  <si>
    <t>02050090</t>
  </si>
  <si>
    <t>Viandes des animaux des espèces asine ou mulassière, fraîches, réfrigérées ou congelées</t>
  </si>
  <si>
    <t>02068010</t>
  </si>
  <si>
    <t>Abats comestibles des animaux des espèces ovine, caprine, chevaline, asine ou mulassière, frais ou réfrigérés, destinés à la fabrication de produits pharmaceutiques</t>
  </si>
  <si>
    <t>02068091</t>
  </si>
  <si>
    <t>Abats comestibles des animaux des espèces chevaline, asine ou mulassière, frais ou réfrigérés (à l'excl. de ceux destinés à la fabrication de produits pharmaceutiques)</t>
  </si>
  <si>
    <t>02069010</t>
  </si>
  <si>
    <t>Abats comestibles des animaux des espèces ovine, caprine, chevaline, asine ou mulassière, congelés, destinés à la fabrication de produits pharmaceutiques</t>
  </si>
  <si>
    <t>02069091</t>
  </si>
  <si>
    <t>Abats comestibles des animaux des espèces chevaline, asine ou mulassière, congelés (à l'excl. de ceux destinés à la fabrication de produits pharmaceutiques)</t>
  </si>
  <si>
    <t>02109910</t>
  </si>
  <si>
    <t>Viandes de cheval, salées ou en saumure ou bien séchées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</si>
  <si>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</si>
  <si>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</si>
  <si>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</si>
  <si>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</si>
  <si>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</si>
  <si>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</si>
  <si>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</si>
  <si>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</si>
  <si>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</si>
  <si>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</si>
  <si>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</si>
  <si>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</si>
  <si>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</si>
  <si>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</si>
  <si>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</si>
  <si>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</si>
  <si>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</si>
  <si>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</si>
  <si>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</si>
  <si>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</si>
  <si>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</si>
  <si>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</si>
  <si>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</si>
  <si>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</si>
  <si>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</si>
  <si>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</si>
  <si>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</si>
  <si>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</si>
  <si>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</si>
  <si>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</si>
  <si>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</si>
  <si>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</si>
  <si>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</si>
  <si>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</si>
  <si>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</si>
  <si>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</si>
  <si>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</si>
  <si>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</si>
  <si>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</si>
  <si>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</si>
  <si>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</si>
  <si>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</si>
  <si>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16029010</t>
  </si>
  <si>
    <t>Préparations de sang de tous animaux (à l'excl. des saucisses, saucissons et produits simil.)</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</si>
  <si>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</si>
  <si>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</si>
  <si>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</si>
  <si>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</si>
  <si>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</si>
  <si>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</si>
  <si>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</si>
  <si>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</si>
  <si>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</si>
  <si>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</si>
  <si>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</si>
  <si>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</si>
  <si>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</si>
  <si>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</si>
  <si>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Echanges d'abats</t>
  </si>
  <si>
    <t>Hypothèse : même répartition entre équins et ovins et caprins que la production d'abats</t>
  </si>
  <si>
    <t>Part dans la production d'abats</t>
  </si>
  <si>
    <t>Ovins et caprins</t>
  </si>
  <si>
    <t>Identifiant</t>
  </si>
  <si>
    <t>Equation d'égalité (eq = 0)</t>
  </si>
  <si>
    <t>Part de PAT exportées = 47,29 % (SIFCO)</t>
  </si>
  <si>
    <t>Extrapolation à partir des exportations tous débouchés confondus</t>
  </si>
  <si>
    <t>Répartition</t>
  </si>
  <si>
    <t>Part de PAT exportées</t>
  </si>
  <si>
    <t>0</t>
  </si>
  <si>
    <t>Part de CGA exportées = 70,41 % (SIFCO)</t>
  </si>
  <si>
    <t>Part de CGA exportées</t>
  </si>
  <si>
    <t>Rendement en viande de l'abattage-découpe = 36 % (A dire d'expert)</t>
  </si>
  <si>
    <t>A dire d'expert</t>
  </si>
  <si>
    <t>Rendement</t>
  </si>
  <si>
    <t>Rendement en viande de l'abattage-découpe</t>
  </si>
  <si>
    <t>Anatomie - Blézat</t>
  </si>
  <si>
    <t>Rendement en abats de l'abattage-découpe = 10,25 % (Blézat)</t>
  </si>
  <si>
    <t>Blézat</t>
  </si>
  <si>
    <t>Même répartition que le veau (rendements d'abattage et de découpe proches) pour les autres produits et coproduits que la viande</t>
  </si>
  <si>
    <t>Rendement en abats de l'abattage-découpe</t>
  </si>
  <si>
    <t>Rendement en C1 de l'abattage-découpe = 6,06 % (Blézat)</t>
  </si>
  <si>
    <t>Rendement en C1 de l'abattage-découpe</t>
  </si>
  <si>
    <t>Rendement en C2 de l'abattage-découpe = 0 % (Blézat)</t>
  </si>
  <si>
    <t>Rendement en C2 de l'abattage-découpe</t>
  </si>
  <si>
    <t>Rendement en C3 et alimentaire de l'abattage-découpe = 39,43 % (Blézat)</t>
  </si>
  <si>
    <t>Rendement en C3 et alimentaire de l'abattage-découpe</t>
  </si>
  <si>
    <t>Rendement en peaux de l'abattage-découpe = 7 % (Blézat)</t>
  </si>
  <si>
    <t>Rendement en peaux de l'abattage-découpe</t>
  </si>
  <si>
    <t>Pertes en eau de l'abattage-découpe = 1,26 % (Blézat)</t>
  </si>
  <si>
    <t>Pertes en eau de l'abattage-découpe</t>
  </si>
  <si>
    <t>Part de viande fraîche consommée en boucherie = 50 % (Kantar)</t>
  </si>
  <si>
    <t>Kantar</t>
  </si>
  <si>
    <t>Part de viande fraîche consommée en boucherie</t>
  </si>
  <si>
    <t>Débouchés - IFCE</t>
  </si>
  <si>
    <t>Part de viande fraîche consommée en GMS = 50 % (Kantar)</t>
  </si>
  <si>
    <t>Part de viande fraîche consommée en GMS</t>
  </si>
  <si>
    <t>Part de viande congelée consommée par les autres IAA = 100 % (A dire d'expert)</t>
  </si>
  <si>
    <t>Part de viande congelée consommée par les autres IAA</t>
  </si>
  <si>
    <t>Part des abats consommée en petfood = 100 % (A dire d'expert)</t>
  </si>
  <si>
    <t>Part des abats consommée en petfood</t>
  </si>
  <si>
    <t>Part de la production de viande congelée = 10 % (A dire d'expert)</t>
  </si>
  <si>
    <t>Part de la production de viande congelée</t>
  </si>
  <si>
    <t>Part de PAT exportées = 58 % (SIFCO)</t>
  </si>
  <si>
    <t>Part de CGA exportées = 78 % (SIFCO)</t>
  </si>
  <si>
    <t>Part de PAT exportées = 66 % (SIFCO)</t>
  </si>
  <si>
    <t>Composition anatomique et rendement d'abattage/découpe</t>
  </si>
  <si>
    <t>Abats = Abats et tripes destinés à l'alimentation humaine</t>
  </si>
  <si>
    <t>Hors pertes liées à la maturation</t>
  </si>
  <si>
    <t>Coproduits = Abats, tripes et coproduits destinés aux C1, C2 et C3</t>
  </si>
  <si>
    <t>Gros bovins</t>
  </si>
  <si>
    <t>Poids moyen (kg)</t>
  </si>
  <si>
    <t>Ratio sur poids vif</t>
  </si>
  <si>
    <t>Ratio sur poids carcasse</t>
  </si>
  <si>
    <t>Volume 2015</t>
  </si>
  <si>
    <t>Volume 2019</t>
  </si>
  <si>
    <t>Volume 2023</t>
  </si>
  <si>
    <t>Vif</t>
  </si>
  <si>
    <t>Caracasse</t>
  </si>
  <si>
    <t>dont C1</t>
  </si>
  <si>
    <t>dont C2</t>
  </si>
  <si>
    <t>dont C3</t>
  </si>
  <si>
    <t>Cuirs</t>
  </si>
  <si>
    <t>Eau (ressuage)</t>
  </si>
  <si>
    <t>Veaux</t>
  </si>
  <si>
    <t>Porcs</t>
  </si>
  <si>
    <t>Caprins (= ovins)</t>
  </si>
  <si>
    <t>Equins (à dire d'expert pour les rendements carcasse et de découpe puis répartition des veaux pour le reste hors viande)</t>
  </si>
  <si>
    <t>Débouchés Coproduits</t>
  </si>
  <si>
    <t>Equation d'inégalité borne haute (eq &lt;= 0)</t>
  </si>
  <si>
    <t>Equation d'inégalité borne basse (eq &gt;= 0)</t>
  </si>
  <si>
    <t>Echanges de produits transformés issus de coproduits</t>
  </si>
  <si>
    <t>Matières premières traitées</t>
  </si>
  <si>
    <t>Ruminants</t>
  </si>
  <si>
    <t>Volailles</t>
  </si>
  <si>
    <t>Poissons/Insectes</t>
  </si>
  <si>
    <t>Total</t>
  </si>
  <si>
    <t>Part dans C3 et alimentaire</t>
  </si>
  <si>
    <t>Part dans C1+C2</t>
  </si>
  <si>
    <t>estimation</t>
  </si>
  <si>
    <t>Toutes epèces (+volailles et poissons/insectes)</t>
  </si>
  <si>
    <t>Ruminants + porcins</t>
  </si>
  <si>
    <t>C1+C2</t>
  </si>
  <si>
    <t>Hors SIFCO</t>
  </si>
  <si>
    <t>Produits transformés et débouchés (dont exportations)</t>
  </si>
  <si>
    <t>Production totale</t>
  </si>
  <si>
    <t>Alimentation humaine (10.13A sans doute)</t>
  </si>
  <si>
    <t>Autres usages</t>
  </si>
  <si>
    <t>PAT</t>
  </si>
  <si>
    <t>CGA</t>
  </si>
  <si>
    <t>Exportations</t>
  </si>
  <si>
    <t>Part de la production exportée</t>
  </si>
  <si>
    <t>Débouchés de la viande</t>
  </si>
  <si>
    <t>Débouchés des abats</t>
  </si>
  <si>
    <t>Débouchés de la viande chevaline fraîche</t>
  </si>
  <si>
    <t>Part de marché</t>
  </si>
  <si>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</si>
  <si>
    <t>Part de viande congelée</t>
  </si>
  <si>
    <t>Beaucoup d'abats partent en petfood</t>
  </si>
  <si>
    <t>Part d'abats en petfood</t>
  </si>
  <si>
    <t>Ecart statistique observé sur les viandes congelées</t>
  </si>
  <si>
    <t>Valeur reconciliée</t>
  </si>
  <si>
    <t>Borne inférieure</t>
  </si>
  <si>
    <t>Borne supérieure</t>
  </si>
  <si>
    <t>origin</t>
  </si>
  <si>
    <t>destination</t>
  </si>
  <si>
    <t>value</t>
  </si>
  <si>
    <t>free min</t>
  </si>
  <si>
    <t>free max</t>
  </si>
  <si>
    <t>value in</t>
  </si>
  <si>
    <t>sigma in</t>
  </si>
  <si>
    <t>sigma in %</t>
  </si>
  <si>
    <t>min in</t>
  </si>
  <si>
    <t>max in</t>
  </si>
  <si>
    <t>nb_sigmas</t>
  </si>
  <si>
    <t>classif</t>
  </si>
  <si>
    <t>mesuré</t>
  </si>
  <si>
    <t>déterminé</t>
  </si>
  <si>
    <t>libre</t>
  </si>
  <si>
    <t>libre unbounded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</si>
</sst>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0_-;\-* #,##0.000_-;_-* &quot;-&quot;??_-;_-@_-"/>
    <numFmt numFmtId="165" formatCode="_-* #,##0.0_-;\-* #,##0.0_-;_-* &quot;-&quot;??_-;_-@_-"/>
    <numFmt numFmtId="166" formatCode="_-* #,##0_-;\-* #,##0_-;_-* &quot;-&quot;??_-;_-@_-"/>
    <numFmt numFmtId="167" formatCode="#,##0.##########"/>
    <numFmt numFmtId="168" formatCode="0.0"/>
  </numFmts>
  <fonts count="30">
    <font>
      <sz val="11"/>
      <color theme="1"/>
      <name val="Calibri"/>
      <family val="2"/>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b/>
      <sz val="10"/>
      <color rgb="FFFFFFFF"/>
      <name val="Verdana"/>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i/>
      <sz val="11"/>
      <color theme="1"/>
      <name val="Calibri"/>
      <family val="2"/>
    </font>
    <font>
      <sz val="9"/>
      <color rgb="FFFF0000"/>
      <name val="Arial"/>
      <family val="2"/>
    </font>
    <font>
      <sz val="11"/>
      <color rgb="FFFF0000"/>
      <name val="Arial1"/>
      <family val="2"/>
    </font>
    <font>
      <sz val="11"/>
      <color rgb="FFFF0000"/>
      <name val="Calibri"/>
      <family val="2"/>
    </font>
    <font>
      <sz val="11"/>
      <name val="Arial1"/>
      <family val="2"/>
    </font>
    <font>
      <i/>
      <sz val="11"/>
      <name val="Aptos Narrow"/>
      <family val="2"/>
      <scheme val="minor"/>
    </font>
    <font>
      <sz val="11"/>
      <name val="Aptos Narrow"/>
      <family val="2"/>
      <scheme val="minor"/>
    </font>
    <font>
      <i/>
      <sz val="11"/>
      <name val="Calibri"/>
      <family val="2"/>
    </font>
    <font>
      <i/>
      <sz val="11"/>
      <color rgb="FFFF0000"/>
      <name val="Calibri"/>
      <family val="2"/>
    </font>
    <font>
      <b/>
      <sz val="11"/>
      <color rgb="FF000000"/>
      <name val="Calibri"/>
      <family val="2"/>
    </font>
    <font>
      <sz val="11"/>
      <color rgb="FF000000"/>
      <name val="Calibri"/>
      <family val="2"/>
    </font>
  </fonts>
  <fills count="25">
    <fill>
      <patternFill patternType="none"/>
    </fill>
    <fill>
      <patternFill patternType="gray125"/>
    </fill>
    <fill>
      <patternFill patternType="solid">
        <fgColor rgb="FF799939"/>
      </patternFill>
    </fill>
    <fill>
      <patternFill patternType="solid">
        <fgColor theme="6"/>
        <bgColor rgb="FFB4C7DC"/>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BBB59"/>
      </patternFill>
    </fill>
    <fill>
      <patternFill patternType="solid">
        <fgColor rgb="FFFFFFFF"/>
      </patternFill>
    </fill>
    <fill>
      <patternFill patternType="solid">
        <fgColor rgb="FF4F81BD"/>
      </patternFill>
    </fill>
    <fill>
      <patternFill patternType="solid">
        <fgColor rgb="FFFFFFFF"/>
      </patternFill>
    </fill>
    <fill>
      <patternFill patternType="solid">
        <fgColor rgb="FFE2EAF4"/>
      </patternFill>
    </fill>
    <fill>
      <patternFill patternType="solid">
        <fgColor rgb="FFC4D5E9"/>
      </patternFill>
    </fill>
    <fill>
      <patternFill patternType="solid">
        <fgColor rgb="FFA7C0DE"/>
      </patternFill>
    </fill>
    <fill>
      <patternFill patternType="solid">
        <fgColor rgb="FF8AABD3"/>
      </patternFill>
    </fill>
    <fill>
      <patternFill patternType="solid">
        <fgColor rgb="FF6C96C8"/>
      </patternFill>
    </fill>
    <fill>
      <patternFill patternType="solid">
        <fgColor rgb="FF87A9D2"/>
      </patternFill>
    </fill>
    <fill>
      <patternFill patternType="solid">
        <fgColor rgb="FFCFCFCF"/>
      </patternFill>
    </fill>
    <fill>
      <patternFill patternType="solid">
        <fgColor rgb="FF8064A2"/>
      </patternFill>
    </fill>
  </fills>
  <borders count="2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style="medium">
        <color rgb="FFD5D5D5"/>
      </left>
      <right style="medium">
        <color rgb="FFD5D5D5"/>
      </right>
      <top style="medium">
        <color rgb="FFD5D5D5"/>
      </top>
      <bottom/>
      <diagonal/>
    </border>
    <border>
      <left style="medium">
        <color rgb="FFD5D5D5"/>
      </left>
      <right style="medium">
        <color rgb="FFD5D5D5"/>
      </right>
      <top style="medium">
        <color rgb="FFD5D5D5"/>
      </top>
      <bottom style="medium">
        <color rgb="FFD5D5D5"/>
      </bottom>
      <diagonal/>
    </border>
    <border>
      <left/>
      <right style="thin">
        <color rgb="FFB0B0B0"/>
      </right>
      <top style="thin">
        <color rgb="FFB0B0B0"/>
      </top>
      <bottom style="thin">
        <color rgb="FFB0B0B0"/>
      </bottom>
      <diagonal/>
    </border>
    <border>
      <left style="thin">
        <color rgb="FF000000"/>
      </left>
      <right style="thin">
        <color rgb="FF000000"/>
      </right>
      <top/>
      <bottom style="thick">
        <color rgb="FF000000"/>
      </bottom>
      <diagonal/>
    </border>
    <border>
      <left style="thin">
        <color rgb="FF000000"/>
      </left>
      <right style="thin">
        <color rgb="FF000000"/>
      </right>
      <top/>
      <bottom style="dashed">
        <color rgb="FF000000"/>
      </bottom>
      <diagonal/>
    </border>
    <border>
      <left/>
      <right style="thin">
        <color rgb="FF000000"/>
      </right>
      <top/>
      <bottom style="thin">
        <color rgb="FF000000"/>
      </bottom>
      <diagonal/>
    </border>
    <border>
      <left/>
      <right style="dashed">
        <color rgb="FF000000"/>
      </right>
      <top/>
      <bottom style="thick">
        <color rgb="FF000000"/>
      </bottom>
      <diagonal/>
    </border>
    <border>
      <left/>
      <right style="thick">
        <color rgb="FF000000"/>
      </right>
      <top/>
      <bottom style="dashed">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s>
  <cellStyleXfs count="13">
    <xf numFmtId="0" fontId="0" fillId="0" borderId="0"/>
    <xf numFmtId="43" fontId="2" fillId="0" borderId="0"/>
    <xf numFmtId="9" fontId="2" fillId="0" borderId="0"/>
    <xf numFmtId="0" fontId="9" fillId="4" borderId="5"/>
    <xf numFmtId="0" fontId="10" fillId="0" borderId="5"/>
    <xf numFmtId="0" fontId="13" fillId="0" borderId="0"/>
    <xf numFmtId="0" fontId="17" fillId="0" borderId="0"/>
    <xf numFmtId="0" fontId="2" fillId="0" borderId="0"/>
    <xf numFmtId="9" fontId="2" fillId="0" borderId="0"/>
    <xf numFmtId="43" fontId="2" fillId="0" borderId="0"/>
    <xf numFmtId="0" fontId="2" fillId="0" borderId="0"/>
    <xf numFmtId="9" fontId="2" fillId="0" borderId="0"/>
    <xf numFmtId="43" fontId="2" fillId="0" borderId="0"/>
  </cellStyleXfs>
  <cellXfs count="123">
    <xf numFmtId="0" fontId="0" fillId="0" borderId="0" xfId="0"/>
    <xf numFmtId="0" fontId="0" fillId="0" borderId="0" xfId="0" applyAlignment="1">
      <alignment horizontal="center"/>
    </xf>
    <xf numFmtId="0" fontId="5" fillId="2" borderId="1"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7" fillId="3" borderId="2" xfId="0" applyFont="1" applyFill="1" applyBorder="1" applyAlignment="1">
      <alignment horizontal="center" vertical="center" wrapText="1"/>
    </xf>
    <xf numFmtId="0" fontId="5" fillId="2" borderId="3" xfId="0" applyFont="1" applyFill="1" applyBorder="1" applyAlignment="1">
      <alignment horizontal="center" vertical="center" wrapText="1" shrinkToFit="1"/>
    </xf>
    <xf numFmtId="0" fontId="8"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0" fillId="0" borderId="0" xfId="0" applyAlignment="1">
      <alignment horizontal="left"/>
    </xf>
    <xf numFmtId="0" fontId="9" fillId="4" borderId="5" xfId="3"/>
    <xf numFmtId="0" fontId="10" fillId="0" borderId="5" xfId="4"/>
    <xf numFmtId="0" fontId="11" fillId="5" borderId="0" xfId="0" applyFont="1" applyFill="1" applyAlignment="1">
      <alignment horizontal="center" vertical="center" wrapText="1"/>
    </xf>
    <xf numFmtId="0" fontId="11" fillId="6" borderId="6"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11" fillId="7" borderId="6" xfId="0" applyFont="1" applyFill="1" applyBorder="1" applyAlignment="1">
      <alignment horizontal="left" vertical="center"/>
    </xf>
    <xf numFmtId="0" fontId="11" fillId="7" borderId="8" xfId="0" applyFont="1" applyFill="1" applyBorder="1" applyAlignment="1">
      <alignment horizontal="center" vertical="center" wrapText="1"/>
    </xf>
    <xf numFmtId="0" fontId="13" fillId="0" borderId="0" xfId="5"/>
    <xf numFmtId="164" fontId="0" fillId="0" borderId="0" xfId="1" applyNumberFormat="1" applyFont="1"/>
    <xf numFmtId="165" fontId="0" fillId="0" borderId="0" xfId="1" applyNumberFormat="1" applyFont="1"/>
    <xf numFmtId="166" fontId="12" fillId="5" borderId="6" xfId="1" applyNumberFormat="1" applyFont="1" applyFill="1" applyBorder="1" applyAlignment="1">
      <alignment horizontal="right" vertical="center"/>
    </xf>
    <xf numFmtId="166" fontId="0" fillId="0" borderId="0" xfId="0" applyNumberFormat="1"/>
    <xf numFmtId="3" fontId="13" fillId="0" borderId="0" xfId="5" applyNumberFormat="1"/>
    <xf numFmtId="166" fontId="0" fillId="0" borderId="0" xfId="0" applyNumberFormat="1" applyAlignment="1">
      <alignment horizontal="center"/>
    </xf>
    <xf numFmtId="0" fontId="21" fillId="0" borderId="5" xfId="4" applyFont="1"/>
    <xf numFmtId="0" fontId="14" fillId="0" borderId="0" xfId="0" applyFont="1" applyAlignment="1">
      <alignment horizontal="left" vertical="center"/>
    </xf>
    <xf numFmtId="0" fontId="15" fillId="0" borderId="0" xfId="0" applyFont="1" applyAlignment="1">
      <alignment horizontal="left" vertical="center"/>
    </xf>
    <xf numFmtId="0" fontId="16" fillId="8" borderId="13" xfId="0" applyFont="1" applyFill="1" applyBorder="1" applyAlignment="1">
      <alignment horizontal="left" vertical="center"/>
    </xf>
    <xf numFmtId="0" fontId="15" fillId="9" borderId="13" xfId="0" applyFont="1" applyFill="1" applyBorder="1" applyAlignment="1">
      <alignment horizontal="left" vertical="center"/>
    </xf>
    <xf numFmtId="0" fontId="0" fillId="10" borderId="0" xfId="0" applyFill="1"/>
    <xf numFmtId="0" fontId="15" fillId="11" borderId="13" xfId="0" applyFont="1" applyFill="1" applyBorder="1" applyAlignment="1">
      <alignment horizontal="left" vertical="center"/>
    </xf>
    <xf numFmtId="3" fontId="14" fillId="0" borderId="0" xfId="0" applyNumberFormat="1" applyFont="1" applyAlignment="1">
      <alignment horizontal="right" vertical="center" shrinkToFit="1"/>
    </xf>
    <xf numFmtId="3" fontId="14" fillId="12" borderId="0" xfId="0" applyNumberFormat="1" applyFont="1" applyFill="1" applyAlignment="1">
      <alignment horizontal="right" vertical="center" shrinkToFit="1"/>
    </xf>
    <xf numFmtId="3" fontId="20" fillId="0" borderId="0" xfId="0" applyNumberFormat="1" applyFont="1" applyAlignment="1">
      <alignment horizontal="right" vertical="center" shrinkToFit="1"/>
    </xf>
    <xf numFmtId="0" fontId="6" fillId="0" borderId="0" xfId="0" applyFont="1"/>
    <xf numFmtId="0" fontId="23" fillId="0" borderId="5" xfId="4" applyFont="1"/>
    <xf numFmtId="166" fontId="14" fillId="5" borderId="6" xfId="1" applyNumberFormat="1" applyFont="1" applyFill="1" applyBorder="1" applyAlignment="1">
      <alignment horizontal="right" vertical="center"/>
    </xf>
    <xf numFmtId="166" fontId="20" fillId="5" borderId="9" xfId="1" applyNumberFormat="1" applyFont="1" applyFill="1" applyBorder="1" applyAlignment="1">
      <alignment horizontal="right" vertical="center"/>
    </xf>
    <xf numFmtId="167" fontId="14" fillId="12" borderId="0" xfId="0" applyNumberFormat="1" applyFont="1" applyFill="1" applyAlignment="1">
      <alignment horizontal="right" vertical="center" shrinkToFit="1"/>
    </xf>
    <xf numFmtId="167" fontId="14" fillId="0" borderId="0" xfId="0" applyNumberFormat="1" applyFont="1" applyAlignment="1">
      <alignment horizontal="right" vertical="center" shrinkToFit="1"/>
    </xf>
    <xf numFmtId="4" fontId="14" fillId="0" borderId="0" xfId="0" applyNumberFormat="1" applyFont="1" applyAlignment="1">
      <alignment horizontal="right" vertical="center" shrinkToFit="1"/>
    </xf>
    <xf numFmtId="4" fontId="14" fillId="12" borderId="0" xfId="0" applyNumberFormat="1" applyFont="1" applyFill="1" applyAlignment="1">
      <alignment horizontal="right" vertical="center" shrinkToFit="1"/>
    </xf>
    <xf numFmtId="167" fontId="20" fillId="12" borderId="0" xfId="0" applyNumberFormat="1" applyFont="1" applyFill="1" applyAlignment="1">
      <alignment horizontal="right" vertical="center" shrinkToFit="1"/>
    </xf>
    <xf numFmtId="167" fontId="20" fillId="0" borderId="0" xfId="0" applyNumberFormat="1" applyFont="1" applyAlignment="1">
      <alignment horizontal="right" vertical="center" shrinkToFit="1"/>
    </xf>
    <xf numFmtId="4" fontId="20" fillId="12" borderId="0" xfId="0" applyNumberFormat="1" applyFont="1" applyFill="1" applyAlignment="1">
      <alignment horizontal="right" vertical="center" shrinkToFit="1"/>
    </xf>
    <xf numFmtId="4" fontId="20" fillId="0" borderId="0" xfId="0" applyNumberFormat="1" applyFont="1" applyAlignment="1">
      <alignment horizontal="right" vertical="center" shrinkToFit="1"/>
    </xf>
    <xf numFmtId="9" fontId="22" fillId="0" borderId="0" xfId="2" applyFont="1"/>
    <xf numFmtId="0" fontId="19" fillId="0" borderId="0" xfId="0" applyFont="1"/>
    <xf numFmtId="0" fontId="8" fillId="0" borderId="0" xfId="0" applyFont="1" applyAlignment="1">
      <alignment horizontal="left" vertical="center"/>
    </xf>
    <xf numFmtId="2" fontId="0" fillId="0" borderId="0" xfId="0" applyNumberFormat="1" applyAlignment="1">
      <alignment horizontal="left"/>
    </xf>
    <xf numFmtId="0" fontId="5" fillId="2" borderId="1" xfId="5" applyFont="1" applyFill="1" applyBorder="1" applyAlignment="1">
      <alignment horizontal="center" vertical="center" wrapText="1" shrinkToFit="1"/>
    </xf>
    <xf numFmtId="0" fontId="5" fillId="2" borderId="2" xfId="5" applyFont="1" applyFill="1" applyBorder="1" applyAlignment="1">
      <alignment horizontal="center" vertical="center" wrapText="1" shrinkToFit="1"/>
    </xf>
    <xf numFmtId="0" fontId="4" fillId="0" borderId="0" xfId="10" applyFont="1"/>
    <xf numFmtId="0" fontId="1" fillId="0" borderId="0" xfId="10" applyFont="1"/>
    <xf numFmtId="0" fontId="18" fillId="0" borderId="0" xfId="10" applyFont="1"/>
    <xf numFmtId="9" fontId="0" fillId="0" borderId="0" xfId="11" applyFont="1"/>
    <xf numFmtId="166" fontId="0" fillId="0" borderId="0" xfId="12" applyNumberFormat="1" applyFont="1"/>
    <xf numFmtId="9" fontId="19" fillId="0" borderId="0" xfId="11" applyFont="1"/>
    <xf numFmtId="166" fontId="19" fillId="0" borderId="0" xfId="12" applyNumberFormat="1" applyFont="1"/>
    <xf numFmtId="9" fontId="22" fillId="0" borderId="0" xfId="11" applyFont="1"/>
    <xf numFmtId="0" fontId="1" fillId="0" borderId="0" xfId="10" applyFont="1" applyAlignment="1">
      <alignment horizontal="right"/>
    </xf>
    <xf numFmtId="9" fontId="1" fillId="0" borderId="0" xfId="10" applyNumberFormat="1" applyFont="1"/>
    <xf numFmtId="9" fontId="27" fillId="0" borderId="0" xfId="11" applyFont="1"/>
    <xf numFmtId="1" fontId="1" fillId="0" borderId="0" xfId="10" applyNumberFormat="1" applyFont="1"/>
    <xf numFmtId="1" fontId="18" fillId="0" borderId="0" xfId="10" applyNumberFormat="1" applyFont="1"/>
    <xf numFmtId="168" fontId="1" fillId="0" borderId="0" xfId="10" applyNumberFormat="1" applyFont="1"/>
    <xf numFmtId="2" fontId="13" fillId="0" borderId="0" xfId="5" applyNumberFormat="1" applyAlignment="1">
      <alignment horizontal="left"/>
    </xf>
    <xf numFmtId="0" fontId="18" fillId="0" borderId="0" xfId="10" applyFont="1" applyAlignment="1">
      <alignment horizontal="center"/>
    </xf>
    <xf numFmtId="166" fontId="1" fillId="0" borderId="0" xfId="12" applyNumberFormat="1" applyFont="1"/>
    <xf numFmtId="166" fontId="1" fillId="0" borderId="0" xfId="10" applyNumberFormat="1" applyFont="1"/>
    <xf numFmtId="166" fontId="3" fillId="0" borderId="0" xfId="12" applyNumberFormat="1" applyFont="1"/>
    <xf numFmtId="0" fontId="3" fillId="0" borderId="0" xfId="10" applyFont="1"/>
    <xf numFmtId="9" fontId="3" fillId="0" borderId="0" xfId="10" applyNumberFormat="1" applyFont="1"/>
    <xf numFmtId="0" fontId="25" fillId="0" borderId="0" xfId="10" applyFont="1"/>
    <xf numFmtId="9" fontId="8" fillId="0" borderId="0" xfId="11" applyFont="1"/>
    <xf numFmtId="9" fontId="24" fillId="0" borderId="0" xfId="11" applyFont="1"/>
    <xf numFmtId="9" fontId="25" fillId="0" borderId="0" xfId="10" applyNumberFormat="1" applyFont="1"/>
    <xf numFmtId="9" fontId="26" fillId="0" borderId="0" xfId="11" applyFont="1"/>
    <xf numFmtId="9" fontId="27" fillId="0" borderId="0" xfId="0" applyNumberFormat="1" applyFont="1" applyAlignment="1">
      <alignment horizontal="center"/>
    </xf>
    <xf numFmtId="9" fontId="22" fillId="0" borderId="0" xfId="0" applyNumberFormat="1" applyFont="1"/>
    <xf numFmtId="0" fontId="0" fillId="0" borderId="4" xfId="0" applyBorder="1" applyAlignment="1">
      <alignment horizontal="left" vertical="center"/>
    </xf>
    <xf numFmtId="0" fontId="28" fillId="13" borderId="17" xfId="0" applyFont="1" applyFill="1" applyBorder="1" applyAlignment="1">
      <alignment horizontal="left" vertical="center" wrapText="1"/>
    </xf>
    <xf numFmtId="0" fontId="29" fillId="14" borderId="18" xfId="0" applyFont="1" applyFill="1" applyBorder="1" applyAlignment="1">
      <alignment horizontal="left" vertical="center" wrapText="1"/>
    </xf>
    <xf numFmtId="0" fontId="28" fillId="15" borderId="17" xfId="0" applyFont="1" applyFill="1" applyBorder="1" applyAlignment="1">
      <alignment horizontal="left" vertical="center" wrapText="1"/>
    </xf>
    <xf numFmtId="0" fontId="29" fillId="16" borderId="18" xfId="0" applyFont="1" applyFill="1" applyBorder="1" applyAlignment="1">
      <alignment horizontal="left" vertical="center" wrapText="1"/>
    </xf>
    <xf numFmtId="0" fontId="29" fillId="17" borderId="18" xfId="0" applyFont="1" applyFill="1" applyBorder="1" applyAlignment="1">
      <alignment horizontal="left" vertical="center" wrapText="1"/>
    </xf>
    <xf numFmtId="0" fontId="29" fillId="18" borderId="18" xfId="0" applyFont="1" applyFill="1" applyBorder="1" applyAlignment="1">
      <alignment horizontal="left" vertical="center" wrapText="1"/>
    </xf>
    <xf numFmtId="0" fontId="29" fillId="19" borderId="18" xfId="0" applyFont="1" applyFill="1" applyBorder="1" applyAlignment="1">
      <alignment horizontal="left" vertical="center" wrapText="1"/>
    </xf>
    <xf numFmtId="0" fontId="29" fillId="20" borderId="18" xfId="0" applyFont="1" applyFill="1" applyBorder="1" applyAlignment="1">
      <alignment horizontal="left" vertical="center" wrapText="1"/>
    </xf>
    <xf numFmtId="0" fontId="29" fillId="21" borderId="18" xfId="0" applyFont="1" applyFill="1" applyBorder="1" applyAlignment="1">
      <alignment horizontal="left" vertical="center" wrapText="1"/>
    </xf>
    <xf numFmtId="0" fontId="28" fillId="14" borderId="19" xfId="0" applyFont="1" applyFill="1" applyBorder="1" applyAlignment="1">
      <alignment horizontal="left" vertical="center" wrapText="1"/>
    </xf>
    <xf numFmtId="0" fontId="28" fillId="16" borderId="20" xfId="0" applyFont="1" applyFill="1" applyBorder="1" applyAlignment="1">
      <alignment horizontal="left" textRotation="90"/>
    </xf>
    <xf numFmtId="0" fontId="28" fillId="17" borderId="20" xfId="0" applyFont="1" applyFill="1" applyBorder="1" applyAlignment="1">
      <alignment horizontal="left" textRotation="90"/>
    </xf>
    <xf numFmtId="0" fontId="28" fillId="18" borderId="20" xfId="0" applyFont="1" applyFill="1" applyBorder="1" applyAlignment="1">
      <alignment horizontal="left" textRotation="90"/>
    </xf>
    <xf numFmtId="0" fontId="28" fillId="19" borderId="20" xfId="0" applyFont="1" applyFill="1" applyBorder="1" applyAlignment="1">
      <alignment horizontal="left" textRotation="90"/>
    </xf>
    <xf numFmtId="0" fontId="28" fillId="20" borderId="20" xfId="0" applyFont="1" applyFill="1" applyBorder="1" applyAlignment="1">
      <alignment horizontal="left" textRotation="90"/>
    </xf>
    <xf numFmtId="0" fontId="28" fillId="21" borderId="20" xfId="0" applyFont="1" applyFill="1" applyBorder="1" applyAlignment="1">
      <alignment horizontal="left" textRotation="90"/>
    </xf>
    <xf numFmtId="0" fontId="28" fillId="16" borderId="21" xfId="0" applyFont="1" applyFill="1" applyBorder="1" applyAlignment="1">
      <alignment horizontal="right" vertical="center" indent="1"/>
    </xf>
    <xf numFmtId="0" fontId="29" fillId="22" borderId="22" xfId="0" applyFont="1" applyFill="1" applyBorder="1" applyAlignment="1">
      <alignment horizontal="center" vertical="center"/>
    </xf>
    <xf numFmtId="0" fontId="29" fillId="23" borderId="23" xfId="0" applyFont="1" applyFill="1" applyBorder="1" applyAlignment="1">
      <alignment horizontal="left" vertical="center" wrapText="1"/>
    </xf>
    <xf numFmtId="0" fontId="28" fillId="17" borderId="21" xfId="0" applyFont="1" applyFill="1" applyBorder="1" applyAlignment="1">
      <alignment horizontal="right" vertical="center" indent="1"/>
    </xf>
    <xf numFmtId="0" fontId="28" fillId="18" borderId="21" xfId="0" applyFont="1" applyFill="1" applyBorder="1" applyAlignment="1">
      <alignment horizontal="right" vertical="center" indent="1"/>
    </xf>
    <xf numFmtId="0" fontId="28" fillId="19" borderId="21" xfId="0" applyFont="1" applyFill="1" applyBorder="1" applyAlignment="1">
      <alignment horizontal="right" vertical="center" indent="1"/>
    </xf>
    <xf numFmtId="0" fontId="28" fillId="24" borderId="17" xfId="0" applyFont="1" applyFill="1" applyBorder="1" applyAlignment="1">
      <alignment horizontal="left" vertical="center" wrapText="1"/>
    </xf>
    <xf numFmtId="0" fontId="29" fillId="14" borderId="24" xfId="0" applyFont="1" applyFill="1" applyBorder="1" applyAlignment="1">
      <alignment horizontal="left" vertical="center" wrapText="1"/>
    </xf>
    <xf numFmtId="0" fontId="0" fillId="0" borderId="4" xfId="0" applyBorder="1" applyAlignment="1">
      <alignment horizontal="center" vertical="center" wrapText="1"/>
    </xf>
    <xf numFmtId="0" fontId="0" fillId="0" borderId="0" xfId="0"/>
    <xf numFmtId="0" fontId="11" fillId="7" borderId="14" xfId="0" applyFont="1" applyFill="1" applyBorder="1" applyAlignment="1">
      <alignment horizontal="left" vertical="center"/>
    </xf>
    <xf numFmtId="0" fontId="0" fillId="0" borderId="11" xfId="0" applyBorder="1"/>
    <xf numFmtId="0" fontId="0" fillId="0" borderId="7" xfId="0" applyBorder="1"/>
    <xf numFmtId="0" fontId="11" fillId="7" borderId="10" xfId="0" applyFont="1" applyFill="1" applyBorder="1" applyAlignment="1">
      <alignment horizontal="center" vertical="center" wrapText="1"/>
    </xf>
    <xf numFmtId="0" fontId="0" fillId="0" borderId="10" xfId="0" applyBorder="1"/>
    <xf numFmtId="0" fontId="11" fillId="7" borderId="15" xfId="0" applyFont="1" applyFill="1" applyBorder="1" applyAlignment="1">
      <alignment horizontal="left" vertical="center"/>
    </xf>
    <xf numFmtId="0" fontId="0" fillId="0" borderId="12" xfId="0" applyBorder="1"/>
    <xf numFmtId="0" fontId="16" fillId="8" borderId="13" xfId="0" applyFont="1" applyFill="1" applyBorder="1" applyAlignment="1">
      <alignment horizontal="right" vertical="center"/>
    </xf>
    <xf numFmtId="0" fontId="0" fillId="0" borderId="16" xfId="0" applyBorder="1"/>
    <xf numFmtId="0" fontId="0" fillId="0" borderId="4" xfId="0" applyBorder="1" applyAlignment="1">
      <alignment horizontal="center" vertical="center"/>
    </xf>
    <xf numFmtId="0" fontId="16" fillId="8" borderId="13" xfId="0" applyFont="1" applyFill="1" applyBorder="1" applyAlignment="1">
      <alignment horizontal="center" vertical="center"/>
    </xf>
    <xf numFmtId="0" fontId="1" fillId="0" borderId="0" xfId="10" applyFont="1" applyAlignment="1">
      <alignment horizontal="center"/>
    </xf>
    <xf numFmtId="0" fontId="1" fillId="0" borderId="0" xfId="10" applyFont="1"/>
    <xf numFmtId="0" fontId="1" fillId="0" borderId="0" xfId="10" applyFont="1" applyAlignment="1">
      <alignment horizontal="left"/>
    </xf>
    <xf numFmtId="0" fontId="0" fillId="0" borderId="0" xfId="0" applyAlignment="1">
      <alignment horizontal="center" vertical="center" wrapText="1"/>
    </xf>
    <xf numFmtId="0" fontId="6" fillId="0" borderId="0" xfId="0" applyFont="1" applyAlignment="1">
      <alignment horizontal="center"/>
    </xf>
  </cellXfs>
  <cellStyles count="13">
    <cellStyle name="Body" xfId="4" xr:uid="{00000000-0005-0000-0000-000004000000}"/>
    <cellStyle name="Header" xfId="3" xr:uid="{00000000-0005-0000-0000-000003000000}"/>
    <cellStyle name="Milliers" xfId="1" builtinId="3"/>
    <cellStyle name="Milliers 2" xfId="9" xr:uid="{00000000-0005-0000-0000-000009000000}"/>
    <cellStyle name="Milliers 2 2" xfId="12" xr:uid="{00000000-0005-0000-0000-00000C000000}"/>
    <cellStyle name="Normal" xfId="0" builtinId="0"/>
    <cellStyle name="Normal 2" xfId="5" xr:uid="{00000000-0005-0000-0000-000005000000}"/>
    <cellStyle name="Normal 2 2" xfId="6" xr:uid="{00000000-0005-0000-0000-000006000000}"/>
    <cellStyle name="Normal 3" xfId="7" xr:uid="{00000000-0005-0000-0000-000007000000}"/>
    <cellStyle name="Normal 3 2" xfId="10" xr:uid="{00000000-0005-0000-0000-00000A000000}"/>
    <cellStyle name="Pourcentage" xfId="2" builtinId="5"/>
    <cellStyle name="Pourcentage 2" xfId="8" xr:uid="{00000000-0005-0000-0000-000008000000}"/>
    <cellStyle name="Pourcentage 2 2"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590549</xdr:colOff>
      <xdr:row>29</xdr:row>
      <xdr:rowOff>19472</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494519" y="2947036"/>
          <a:ext cx="3086100" cy="2341666"/>
        </a:xfrm>
        <a:prstGeom prst="rect">
          <a:avLst/>
        </a:prstGeom>
        <a:ln>
          <a:prstDash val="solid"/>
        </a:ln>
      </xdr:spPr>
    </xdr:pic>
    <xdr:clientData/>
  </xdr:twoCellAnchor>
  <xdr:twoCellAnchor editAs="oneCell">
    <xdr:from>
      <xdr:col>11</xdr:col>
      <xdr:colOff>752475</xdr:colOff>
      <xdr:row>4</xdr:row>
      <xdr:rowOff>19051</xdr:rowOff>
    </xdr:from>
    <xdr:to>
      <xdr:col>15</xdr:col>
      <xdr:colOff>436245</xdr:colOff>
      <xdr:row>16</xdr:row>
      <xdr:rowOff>37169</xdr:rowOff>
    </xdr:to>
    <xdr:pic>
      <xdr:nvPicPr>
        <xdr:cNvPr id="3" name="Imag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9568815" y="750571"/>
          <a:ext cx="2857500" cy="2193628"/>
        </a:xfrm>
        <a:prstGeom prst="rect">
          <a:avLst/>
        </a:prstGeom>
        <a:ln>
          <a:prstDash val="solid"/>
        </a:ln>
      </xdr:spPr>
    </xdr:pic>
    <xdr:clientData/>
  </xdr:twoCellAnchor>
  <xdr:twoCellAnchor editAs="oneCell">
    <xdr:from>
      <xdr:col>11</xdr:col>
      <xdr:colOff>676274</xdr:colOff>
      <xdr:row>29</xdr:row>
      <xdr:rowOff>21541</xdr:rowOff>
    </xdr:from>
    <xdr:to>
      <xdr:col>15</xdr:col>
      <xdr:colOff>474345</xdr:colOff>
      <xdr:row>41</xdr:row>
      <xdr:rowOff>98986</xdr:rowOff>
    </xdr:to>
    <xdr:pic>
      <xdr:nvPicPr>
        <xdr:cNvPr id="4" name="Imag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9492614" y="5325061"/>
          <a:ext cx="2966086" cy="2249145"/>
        </a:xfrm>
        <a:prstGeom prst="rect">
          <a:avLst/>
        </a:prstGeom>
        <a:ln>
          <a:prstDash val="solid"/>
        </a:ln>
      </xdr:spPr>
    </xdr:pic>
    <xdr:clientData/>
  </xdr:twoCellAnchor>
  <xdr:twoCellAnchor editAs="oneCell">
    <xdr:from>
      <xdr:col>8</xdr:col>
      <xdr:colOff>74295</xdr:colOff>
      <xdr:row>41</xdr:row>
      <xdr:rowOff>106680</xdr:rowOff>
    </xdr:from>
    <xdr:to>
      <xdr:col>11</xdr:col>
      <xdr:colOff>704849</xdr:colOff>
      <xdr:row>54</xdr:row>
      <xdr:rowOff>40846</xdr:rowOff>
    </xdr:to>
    <xdr:pic>
      <xdr:nvPicPr>
        <xdr:cNvPr id="5" name="Imag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6513195" y="7604760"/>
          <a:ext cx="3011804" cy="2288746"/>
        </a:xfrm>
        <a:prstGeom prst="rect">
          <a:avLst/>
        </a:prstGeom>
        <a:ln>
          <a:prstDash val="solid"/>
        </a:ln>
      </xdr:spPr>
    </xdr:pic>
    <xdr:clientData/>
  </xdr:twoCellAnchor>
  <xdr:twoCellAnchor editAs="oneCell">
    <xdr:from>
      <xdr:col>8</xdr:col>
      <xdr:colOff>0</xdr:colOff>
      <xdr:row>4</xdr:row>
      <xdr:rowOff>1</xdr:rowOff>
    </xdr:from>
    <xdr:to>
      <xdr:col>11</xdr:col>
      <xdr:colOff>592455</xdr:colOff>
      <xdr:row>16</xdr:row>
      <xdr:rowOff>77919</xdr:rowOff>
    </xdr:to>
    <xdr:pic>
      <xdr:nvPicPr>
        <xdr:cNvPr id="6" name="Imag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6438900" y="731521"/>
          <a:ext cx="2967990" cy="2249618"/>
        </a:xfrm>
        <a:prstGeom prst="rect">
          <a:avLst/>
        </a:prstGeom>
        <a:ln>
          <a:prstDash val="solid"/>
        </a:ln>
      </xdr:spPr>
    </xdr:pic>
    <xdr:clientData/>
  </xdr:twoCellAnchor>
  <xdr:twoCellAnchor editAs="oneCell">
    <xdr:from>
      <xdr:col>8</xdr:col>
      <xdr:colOff>76201</xdr:colOff>
      <xdr:row>16</xdr:row>
      <xdr:rowOff>114301</xdr:rowOff>
    </xdr:from>
    <xdr:to>
      <xdr:col>11</xdr:col>
      <xdr:colOff>626745</xdr:colOff>
      <xdr:row>28</xdr:row>
      <xdr:rowOff>172737</xdr:rowOff>
    </xdr:to>
    <xdr:pic>
      <xdr:nvPicPr>
        <xdr:cNvPr id="7" name="Imag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6"/>
        <a:stretch>
          <a:fillRect/>
        </a:stretch>
      </xdr:blipFill>
      <xdr:spPr>
        <a:xfrm>
          <a:off x="6515101" y="3040381"/>
          <a:ext cx="2931794" cy="2233946"/>
        </a:xfrm>
        <a:prstGeom prst="rect">
          <a:avLst/>
        </a:prstGeom>
        <a:ln>
          <a:prstDash val="solid"/>
        </a:ln>
      </xdr:spPr>
    </xdr:pic>
    <xdr:clientData/>
  </xdr:twoCellAnchor>
  <xdr:twoCellAnchor editAs="oneCell">
    <xdr:from>
      <xdr:col>8</xdr:col>
      <xdr:colOff>57150</xdr:colOff>
      <xdr:row>29</xdr:row>
      <xdr:rowOff>22859</xdr:rowOff>
    </xdr:from>
    <xdr:to>
      <xdr:col>11</xdr:col>
      <xdr:colOff>668655</xdr:colOff>
      <xdr:row>41</xdr:row>
      <xdr:rowOff>59841</xdr:rowOff>
    </xdr:to>
    <xdr:pic>
      <xdr:nvPicPr>
        <xdr:cNvPr id="8" name="Imag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7"/>
        <a:stretch>
          <a:fillRect/>
        </a:stretch>
      </xdr:blipFill>
      <xdr:spPr>
        <a:xfrm>
          <a:off x="6496050" y="5326379"/>
          <a:ext cx="2983230" cy="2208682"/>
        </a:xfrm>
        <a:prstGeom prst="rect">
          <a:avLst/>
        </a:prstGeom>
        <a:ln>
          <a:prstDash val="solid"/>
        </a:ln>
      </xdr:spPr>
    </xdr:pic>
    <xdr:clientData/>
  </xdr:twoCellAnchor>
  <xdr:twoCellAnchor editAs="oneCell">
    <xdr:from>
      <xdr:col>11</xdr:col>
      <xdr:colOff>723900</xdr:colOff>
      <xdr:row>41</xdr:row>
      <xdr:rowOff>38100</xdr:rowOff>
    </xdr:from>
    <xdr:to>
      <xdr:col>16</xdr:col>
      <xdr:colOff>59055</xdr:colOff>
      <xdr:row>54</xdr:row>
      <xdr:rowOff>129966</xdr:rowOff>
    </xdr:to>
    <xdr:pic>
      <xdr:nvPicPr>
        <xdr:cNvPr id="9" name="Imag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8"/>
        <a:stretch>
          <a:fillRect/>
        </a:stretch>
      </xdr:blipFill>
      <xdr:spPr>
        <a:xfrm>
          <a:off x="9540240" y="7536180"/>
          <a:ext cx="3291840" cy="2436921"/>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361950</xdr:colOff>
      <xdr:row>9</xdr:row>
      <xdr:rowOff>169753</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8278475" y="192405"/>
          <a:ext cx="4063365" cy="1602313"/>
        </a:xfrm>
        <a:prstGeom prst="rect">
          <a:avLst/>
        </a:prstGeom>
        <a:ln>
          <a:prstDash val="solid"/>
        </a:ln>
      </xdr:spPr>
    </xdr:pic>
    <xdr:clientData/>
  </xdr:twoCellAnchor>
  <xdr:twoCellAnchor editAs="oneCell">
    <xdr:from>
      <xdr:col>35</xdr:col>
      <xdr:colOff>0</xdr:colOff>
      <xdr:row>1</xdr:row>
      <xdr:rowOff>1</xdr:rowOff>
    </xdr:from>
    <xdr:to>
      <xdr:col>42</xdr:col>
      <xdr:colOff>186690</xdr:colOff>
      <xdr:row>10</xdr:row>
      <xdr:rowOff>27697</xdr:rowOff>
    </xdr:to>
    <xdr:pic>
      <xdr:nvPicPr>
        <xdr:cNvPr id="3" name="Imag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22776180" y="182881"/>
          <a:ext cx="5720715" cy="1662186"/>
        </a:xfrm>
        <a:prstGeom prst="rect">
          <a:avLst/>
        </a:prstGeom>
        <a:ln>
          <a:prstDash val="solid"/>
        </a:ln>
      </xdr:spPr>
    </xdr:pic>
    <xdr:clientData/>
  </xdr:twoCellAnchor>
  <xdr:twoCellAnchor editAs="oneCell">
    <xdr:from>
      <xdr:col>29</xdr:col>
      <xdr:colOff>114300</xdr:colOff>
      <xdr:row>11</xdr:row>
      <xdr:rowOff>1</xdr:rowOff>
    </xdr:from>
    <xdr:to>
      <xdr:col>34</xdr:col>
      <xdr:colOff>405765</xdr:colOff>
      <xdr:row>30</xdr:row>
      <xdr:rowOff>54294</xdr:rowOff>
    </xdr:to>
    <xdr:pic>
      <xdr:nvPicPr>
        <xdr:cNvPr id="4" name="Imag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18135600" y="2011681"/>
          <a:ext cx="4250055" cy="3496628"/>
        </a:xfrm>
        <a:prstGeom prst="rect">
          <a:avLst/>
        </a:prstGeom>
        <a:ln>
          <a:prstDash val="solid"/>
        </a:ln>
      </xdr:spPr>
    </xdr:pic>
    <xdr:clientData/>
  </xdr:twoCellAnchor>
  <xdr:twoCellAnchor editAs="oneCell">
    <xdr:from>
      <xdr:col>34</xdr:col>
      <xdr:colOff>548640</xdr:colOff>
      <xdr:row>11</xdr:row>
      <xdr:rowOff>110491</xdr:rowOff>
    </xdr:from>
    <xdr:to>
      <xdr:col>40</xdr:col>
      <xdr:colOff>243840</xdr:colOff>
      <xdr:row>27</xdr:row>
      <xdr:rowOff>130558</xdr:rowOff>
    </xdr:to>
    <xdr:pic>
      <xdr:nvPicPr>
        <xdr:cNvPr id="5" name="Imag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22532340" y="2122171"/>
          <a:ext cx="4431030" cy="2908047"/>
        </a:xfrm>
        <a:prstGeom prst="rect">
          <a:avLst/>
        </a:prstGeom>
        <a:ln>
          <a:prstDash val="solid"/>
        </a:ln>
      </xdr:spPr>
    </xdr:pic>
    <xdr:clientData/>
  </xdr:twoCellAnchor>
  <xdr:twoCellAnchor editAs="oneCell">
    <xdr:from>
      <xdr:col>40</xdr:col>
      <xdr:colOff>377190</xdr:colOff>
      <xdr:row>11</xdr:row>
      <xdr:rowOff>28576</xdr:rowOff>
    </xdr:from>
    <xdr:to>
      <xdr:col>47</xdr:col>
      <xdr:colOff>212510</xdr:colOff>
      <xdr:row>19</xdr:row>
      <xdr:rowOff>24766</xdr:rowOff>
    </xdr:to>
    <xdr:pic>
      <xdr:nvPicPr>
        <xdr:cNvPr id="6" name="Imag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27115770" y="2040256"/>
          <a:ext cx="5376965" cy="1451610"/>
        </a:xfrm>
        <a:prstGeom prst="rect">
          <a:avLst/>
        </a:prstGeom>
        <a:ln>
          <a:prstDash val="solid"/>
        </a:ln>
      </xdr:spPr>
    </xdr:pic>
    <xdr:clientData/>
  </xdr:twoCellAnchor>
  <xdr:twoCellAnchor editAs="oneCell">
    <xdr:from>
      <xdr:col>29</xdr:col>
      <xdr:colOff>1</xdr:colOff>
      <xdr:row>31</xdr:row>
      <xdr:rowOff>1</xdr:rowOff>
    </xdr:from>
    <xdr:to>
      <xdr:col>34</xdr:col>
      <xdr:colOff>520159</xdr:colOff>
      <xdr:row>46</xdr:row>
      <xdr:rowOff>87631</xdr:rowOff>
    </xdr:to>
    <xdr:pic>
      <xdr:nvPicPr>
        <xdr:cNvPr id="7" name="Imag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8021301" y="5669281"/>
          <a:ext cx="4478748" cy="2796540"/>
        </a:xfrm>
        <a:prstGeom prst="rect">
          <a:avLst/>
        </a:prstGeom>
        <a:ln>
          <a:prstDash val="solid"/>
        </a:ln>
      </xdr:spPr>
    </xdr:pic>
    <xdr:clientData/>
  </xdr:twoCellAnchor>
  <xdr:twoCellAnchor editAs="oneCell">
    <xdr:from>
      <xdr:col>35</xdr:col>
      <xdr:colOff>0</xdr:colOff>
      <xdr:row>30</xdr:row>
      <xdr:rowOff>0</xdr:rowOff>
    </xdr:from>
    <xdr:to>
      <xdr:col>40</xdr:col>
      <xdr:colOff>672465</xdr:colOff>
      <xdr:row>46</xdr:row>
      <xdr:rowOff>53988</xdr:rowOff>
    </xdr:to>
    <xdr:pic>
      <xdr:nvPicPr>
        <xdr:cNvPr id="8" name="Imag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22776180" y="5486400"/>
          <a:ext cx="4631055" cy="2945778"/>
        </a:xfrm>
        <a:prstGeom prst="rect">
          <a:avLst/>
        </a:prstGeom>
        <a:ln>
          <a:prstDash val="solid"/>
        </a:ln>
      </xdr:spPr>
    </xdr:pic>
    <xdr:clientData/>
  </xdr:twoCellAnchor>
  <xdr:twoCellAnchor editAs="oneCell">
    <xdr:from>
      <xdr:col>5</xdr:col>
      <xdr:colOff>472440</xdr:colOff>
      <xdr:row>34</xdr:row>
      <xdr:rowOff>0</xdr:rowOff>
    </xdr:from>
    <xdr:to>
      <xdr:col>14</xdr:col>
      <xdr:colOff>117696</xdr:colOff>
      <xdr:row>49</xdr:row>
      <xdr:rowOff>49530</xdr:rowOff>
    </xdr:to>
    <xdr:pic>
      <xdr:nvPicPr>
        <xdr:cNvPr id="9" name="Imag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stretch>
          <a:fillRect/>
        </a:stretch>
      </xdr:blipFill>
      <xdr:spPr>
        <a:xfrm>
          <a:off x="4030980" y="6217920"/>
          <a:ext cx="4956396" cy="2758440"/>
        </a:xfrm>
        <a:prstGeom prst="rect">
          <a:avLst/>
        </a:prstGeom>
        <a:ln>
          <a:prstDash val="solid"/>
        </a:ln>
      </xdr:spPr>
    </xdr:pic>
    <xdr:clientData/>
  </xdr:twoCellAnchor>
  <xdr:twoCellAnchor editAs="oneCell">
    <xdr:from>
      <xdr:col>0</xdr:col>
      <xdr:colOff>0</xdr:colOff>
      <xdr:row>34</xdr:row>
      <xdr:rowOff>19051</xdr:rowOff>
    </xdr:from>
    <xdr:to>
      <xdr:col>5</xdr:col>
      <xdr:colOff>207645</xdr:colOff>
      <xdr:row>48</xdr:row>
      <xdr:rowOff>49322</xdr:rowOff>
    </xdr:to>
    <xdr:pic>
      <xdr:nvPicPr>
        <xdr:cNvPr id="10" name="Imag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stretch>
          <a:fillRect/>
        </a:stretch>
      </xdr:blipFill>
      <xdr:spPr>
        <a:xfrm>
          <a:off x="0" y="6236971"/>
          <a:ext cx="3769995" cy="2562016"/>
        </a:xfrm>
        <a:prstGeom prst="rect">
          <a:avLst/>
        </a:prstGeom>
        <a:ln>
          <a:prstDash val="solid"/>
        </a:ln>
      </xdr:spPr>
    </xdr:pic>
    <xdr:clientData/>
  </xdr:twoCellAnchor>
  <xdr:twoCellAnchor editAs="oneCell">
    <xdr:from>
      <xdr:col>0</xdr:col>
      <xdr:colOff>0</xdr:colOff>
      <xdr:row>49</xdr:row>
      <xdr:rowOff>1</xdr:rowOff>
    </xdr:from>
    <xdr:to>
      <xdr:col>7</xdr:col>
      <xdr:colOff>178372</xdr:colOff>
      <xdr:row>68</xdr:row>
      <xdr:rowOff>131446</xdr:rowOff>
    </xdr:to>
    <xdr:pic>
      <xdr:nvPicPr>
        <xdr:cNvPr id="11" name="Imag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0"/>
        <a:stretch>
          <a:fillRect/>
        </a:stretch>
      </xdr:blipFill>
      <xdr:spPr>
        <a:xfrm>
          <a:off x="0" y="8961121"/>
          <a:ext cx="4937062" cy="3566160"/>
        </a:xfrm>
        <a:prstGeom prst="rect">
          <a:avLst/>
        </a:prstGeom>
        <a:ln>
          <a:prstDash val="solid"/>
        </a:ln>
      </xdr:spPr>
    </xdr:pic>
    <xdr:clientData/>
  </xdr:twoCellAnchor>
  <xdr:twoCellAnchor editAs="oneCell">
    <xdr:from>
      <xdr:col>7</xdr:col>
      <xdr:colOff>285751</xdr:colOff>
      <xdr:row>50</xdr:row>
      <xdr:rowOff>0</xdr:rowOff>
    </xdr:from>
    <xdr:to>
      <xdr:col>15</xdr:col>
      <xdr:colOff>321946</xdr:colOff>
      <xdr:row>66</xdr:row>
      <xdr:rowOff>92652</xdr:rowOff>
    </xdr:to>
    <xdr:pic>
      <xdr:nvPicPr>
        <xdr:cNvPr id="12" name="Image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1"/>
        <a:stretch>
          <a:fillRect/>
        </a:stretch>
      </xdr:blipFill>
      <xdr:spPr>
        <a:xfrm>
          <a:off x="5048251" y="9144000"/>
          <a:ext cx="4869180" cy="2980632"/>
        </a:xfrm>
        <a:prstGeom prst="rect">
          <a:avLst/>
        </a:prstGeom>
        <a:ln>
          <a:prstDash val="solid"/>
        </a:ln>
      </xdr:spPr>
    </xdr:pic>
    <xdr:clientData/>
  </xdr:twoCellAnchor>
  <xdr:twoCellAnchor editAs="oneCell">
    <xdr:from>
      <xdr:col>0</xdr:col>
      <xdr:colOff>0</xdr:colOff>
      <xdr:row>68</xdr:row>
      <xdr:rowOff>167640</xdr:rowOff>
    </xdr:from>
    <xdr:to>
      <xdr:col>7</xdr:col>
      <xdr:colOff>405765</xdr:colOff>
      <xdr:row>87</xdr:row>
      <xdr:rowOff>135783</xdr:rowOff>
    </xdr:to>
    <xdr:pic>
      <xdr:nvPicPr>
        <xdr:cNvPr id="13" name="Image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12"/>
        <a:stretch>
          <a:fillRect/>
        </a:stretch>
      </xdr:blipFill>
      <xdr:spPr>
        <a:xfrm>
          <a:off x="0" y="12603480"/>
          <a:ext cx="5164455" cy="3399048"/>
        </a:xfrm>
        <a:prstGeom prst="rect">
          <a:avLst/>
        </a:prstGeom>
        <a:ln>
          <a:prstDash val="solid"/>
        </a:ln>
      </xdr:spPr>
    </xdr:pic>
    <xdr:clientData/>
  </xdr:twoCellAnchor>
  <xdr:twoCellAnchor editAs="oneCell">
    <xdr:from>
      <xdr:col>7</xdr:col>
      <xdr:colOff>550545</xdr:colOff>
      <xdr:row>69</xdr:row>
      <xdr:rowOff>7620</xdr:rowOff>
    </xdr:from>
    <xdr:to>
      <xdr:col>17</xdr:col>
      <xdr:colOff>215887</xdr:colOff>
      <xdr:row>86</xdr:row>
      <xdr:rowOff>74295</xdr:rowOff>
    </xdr:to>
    <xdr:pic>
      <xdr:nvPicPr>
        <xdr:cNvPr id="14" name="Image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13"/>
        <a:stretch>
          <a:fillRect/>
        </a:stretch>
      </xdr:blipFill>
      <xdr:spPr>
        <a:xfrm>
          <a:off x="5313045" y="12626340"/>
          <a:ext cx="5858497" cy="3141345"/>
        </a:xfrm>
        <a:prstGeom prst="rect">
          <a:avLst/>
        </a:prstGeom>
        <a:ln>
          <a:prstDash val="solid"/>
        </a:ln>
      </xdr:spPr>
    </xdr:pic>
    <xdr:clientData/>
  </xdr:twoCellAnchor>
  <xdr:twoCellAnchor editAs="oneCell">
    <xdr:from>
      <xdr:col>22</xdr:col>
      <xdr:colOff>1120140</xdr:colOff>
      <xdr:row>49</xdr:row>
      <xdr:rowOff>38101</xdr:rowOff>
    </xdr:from>
    <xdr:to>
      <xdr:col>31</xdr:col>
      <xdr:colOff>377190</xdr:colOff>
      <xdr:row>72</xdr:row>
      <xdr:rowOff>21554</xdr:rowOff>
    </xdr:to>
    <xdr:pic>
      <xdr:nvPicPr>
        <xdr:cNvPr id="15" name="Imag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14"/>
        <a:stretch>
          <a:fillRect/>
        </a:stretch>
      </xdr:blipFill>
      <xdr:spPr>
        <a:xfrm>
          <a:off x="14973300" y="8999221"/>
          <a:ext cx="4996815" cy="4153498"/>
        </a:xfrm>
        <a:prstGeom prst="rect">
          <a:avLst/>
        </a:prstGeom>
        <a:ln>
          <a:prstDash val="solid"/>
        </a:ln>
      </xdr:spPr>
    </xdr:pic>
    <xdr:clientData/>
  </xdr:twoCellAnchor>
  <xdr:twoCellAnchor editAs="oneCell">
    <xdr:from>
      <xdr:col>31</xdr:col>
      <xdr:colOff>531496</xdr:colOff>
      <xdr:row>48</xdr:row>
      <xdr:rowOff>53340</xdr:rowOff>
    </xdr:from>
    <xdr:to>
      <xdr:col>38</xdr:col>
      <xdr:colOff>598171</xdr:colOff>
      <xdr:row>68</xdr:row>
      <xdr:rowOff>58521</xdr:rowOff>
    </xdr:to>
    <xdr:pic>
      <xdr:nvPicPr>
        <xdr:cNvPr id="16" name="Image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15"/>
        <a:stretch>
          <a:fillRect/>
        </a:stretch>
      </xdr:blipFill>
      <xdr:spPr>
        <a:xfrm>
          <a:off x="20137756" y="8831580"/>
          <a:ext cx="5606415" cy="3624681"/>
        </a:xfrm>
        <a:prstGeom prst="rect">
          <a:avLst/>
        </a:prstGeom>
        <a:ln>
          <a:prstDash val="solid"/>
        </a:ln>
      </xdr:spPr>
    </xdr:pic>
    <xdr:clientData/>
  </xdr:twoCellAnchor>
  <xdr:twoCellAnchor editAs="oneCell">
    <xdr:from>
      <xdr:col>15</xdr:col>
      <xdr:colOff>531496</xdr:colOff>
      <xdr:row>54</xdr:row>
      <xdr:rowOff>38100</xdr:rowOff>
    </xdr:from>
    <xdr:to>
      <xdr:col>22</xdr:col>
      <xdr:colOff>1017271</xdr:colOff>
      <xdr:row>60</xdr:row>
      <xdr:rowOff>139352</xdr:rowOff>
    </xdr:to>
    <xdr:pic>
      <xdr:nvPicPr>
        <xdr:cNvPr id="17" name="Imag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6"/>
        <a:stretch>
          <a:fillRect/>
        </a:stretch>
      </xdr:blipFill>
      <xdr:spPr>
        <a:xfrm>
          <a:off x="10125076" y="9913620"/>
          <a:ext cx="4739640" cy="1192817"/>
        </a:xfrm>
        <a:prstGeom prst="rect">
          <a:avLst/>
        </a:prstGeom>
        <a:ln>
          <a:prstDash val="soli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BB59"/>
  </sheetPr>
  <dimension ref="A1:G16"/>
  <sheetViews>
    <sheetView workbookViewId="0"/>
  </sheetViews>
  <sheetFormatPr baseColWidth="10" defaultColWidth="8.88671875" defaultRowHeight="14.4"/>
  <cols>
    <col min="1" max="1" width="38" customWidth="1"/>
    <col min="2" max="2" width="24" customWidth="1"/>
    <col min="3" max="3" width="3723" customWidth="1"/>
    <col min="4" max="4" width="23" customWidth="1"/>
    <col min="5" max="5" width="26" customWidth="1"/>
    <col min="6" max="6" width="55" customWidth="1"/>
    <col min="7" max="7" width="68" customWidth="1"/>
  </cols>
  <sheetData>
    <row r="1" spans="1:7" ht="15" customHeight="1">
      <c r="A1" s="81" t="s">
        <v>0</v>
      </c>
      <c r="B1" s="81" t="s">
        <v>1</v>
      </c>
      <c r="C1" s="81" t="s">
        <v>2</v>
      </c>
      <c r="D1" s="81" t="s">
        <v>3</v>
      </c>
      <c r="E1" s="81" t="s">
        <v>4</v>
      </c>
      <c r="F1" s="81" t="s">
        <v>5</v>
      </c>
      <c r="G1" s="81" t="s">
        <v>6</v>
      </c>
    </row>
    <row r="2" spans="1:7" ht="15" customHeight="1">
      <c r="A2" s="82" t="s">
        <v>7</v>
      </c>
      <c r="B2" s="82" t="s">
        <v>8</v>
      </c>
      <c r="C2" s="82" t="s">
        <v>9</v>
      </c>
      <c r="D2" s="82"/>
      <c r="E2" s="82"/>
      <c r="F2" s="82"/>
      <c r="G2" s="82"/>
    </row>
    <row r="3" spans="1:7" ht="15" customHeight="1">
      <c r="A3" s="82" t="s">
        <v>10</v>
      </c>
      <c r="B3" s="82" t="s">
        <v>8</v>
      </c>
      <c r="C3" s="82" t="s">
        <v>11</v>
      </c>
      <c r="D3" s="82">
        <v>0</v>
      </c>
      <c r="E3" s="82"/>
      <c r="F3" s="82" t="s">
        <v>12</v>
      </c>
      <c r="G3" s="82" t="s">
        <v>13</v>
      </c>
    </row>
    <row r="4" spans="1:7" ht="15" customHeight="1">
      <c r="A4" s="82" t="s">
        <v>14</v>
      </c>
      <c r="B4" s="82" t="s">
        <v>8</v>
      </c>
      <c r="C4" s="82" t="s">
        <v>15</v>
      </c>
      <c r="D4" s="82">
        <v>0</v>
      </c>
      <c r="E4" s="82"/>
      <c r="F4" s="82" t="s">
        <v>16</v>
      </c>
      <c r="G4" s="82" t="s">
        <v>13</v>
      </c>
    </row>
    <row r="5" spans="1:7" ht="15" customHeight="1">
      <c r="A5" s="82" t="s">
        <v>17</v>
      </c>
      <c r="B5" s="82" t="s">
        <v>18</v>
      </c>
      <c r="C5" s="82" t="s">
        <v>19</v>
      </c>
      <c r="D5" s="82">
        <v>0</v>
      </c>
      <c r="E5" s="82"/>
      <c r="F5" s="82"/>
      <c r="G5" s="82"/>
    </row>
    <row r="6" spans="1:7" ht="15" customHeight="1">
      <c r="A6" s="82" t="s">
        <v>20</v>
      </c>
      <c r="B6" s="82" t="s">
        <v>18</v>
      </c>
      <c r="C6" s="82" t="s">
        <v>21</v>
      </c>
      <c r="D6" s="82">
        <v>0</v>
      </c>
      <c r="E6" s="82"/>
      <c r="F6" s="82"/>
      <c r="G6" s="82"/>
    </row>
    <row r="7" spans="1:7" ht="15" customHeight="1">
      <c r="A7" s="82" t="s">
        <v>22</v>
      </c>
      <c r="B7" s="82" t="s">
        <v>18</v>
      </c>
      <c r="C7" s="82" t="s">
        <v>23</v>
      </c>
      <c r="D7" s="82">
        <v>0</v>
      </c>
      <c r="E7" s="82"/>
      <c r="F7" s="82"/>
      <c r="G7" s="82" t="s">
        <v>24</v>
      </c>
    </row>
    <row r="8" spans="1:7" ht="15" customHeight="1">
      <c r="A8" s="82" t="s">
        <v>25</v>
      </c>
      <c r="B8" s="82" t="s">
        <v>18</v>
      </c>
      <c r="C8" s="82" t="s">
        <v>26</v>
      </c>
      <c r="D8" s="82">
        <v>0</v>
      </c>
      <c r="E8" s="82"/>
      <c r="F8" s="82"/>
      <c r="G8" s="82"/>
    </row>
    <row r="9" spans="1:7" ht="15" customHeight="1">
      <c r="A9" s="82" t="s">
        <v>27</v>
      </c>
      <c r="B9" s="82" t="s">
        <v>28</v>
      </c>
      <c r="C9" s="82" t="s">
        <v>29</v>
      </c>
      <c r="D9" s="82">
        <v>0</v>
      </c>
      <c r="E9" s="82"/>
      <c r="F9" s="82"/>
      <c r="G9" s="82"/>
    </row>
    <row r="10" spans="1:7" ht="15" customHeight="1">
      <c r="A10" s="82" t="s">
        <v>30</v>
      </c>
      <c r="B10" s="82" t="s">
        <v>28</v>
      </c>
      <c r="C10" s="82" t="s">
        <v>31</v>
      </c>
      <c r="D10" s="82">
        <v>0</v>
      </c>
      <c r="E10" s="82"/>
      <c r="F10" s="82"/>
      <c r="G10" s="82"/>
    </row>
    <row r="11" spans="1:7" ht="15" customHeight="1">
      <c r="A11" s="82" t="s">
        <v>32</v>
      </c>
      <c r="B11" s="82" t="s">
        <v>28</v>
      </c>
      <c r="C11" s="82" t="s">
        <v>33</v>
      </c>
      <c r="D11" s="82">
        <v>0</v>
      </c>
      <c r="E11" s="82"/>
      <c r="F11" s="82"/>
      <c r="G11" s="82"/>
    </row>
    <row r="12" spans="1:7" ht="15" customHeight="1">
      <c r="A12" s="82" t="s">
        <v>34</v>
      </c>
      <c r="B12" s="82" t="s">
        <v>28</v>
      </c>
      <c r="C12" s="82" t="s">
        <v>35</v>
      </c>
      <c r="D12" s="82">
        <v>0</v>
      </c>
      <c r="E12" s="82"/>
      <c r="F12" s="82"/>
      <c r="G12" s="82"/>
    </row>
    <row r="13" spans="1:7" ht="15" customHeight="1">
      <c r="A13" s="82" t="s">
        <v>36</v>
      </c>
      <c r="B13" s="82" t="s">
        <v>28</v>
      </c>
      <c r="C13" s="82" t="s">
        <v>37</v>
      </c>
      <c r="D13" s="82">
        <v>0</v>
      </c>
      <c r="E13" s="82"/>
      <c r="F13" s="82"/>
      <c r="G13" s="82"/>
    </row>
    <row r="14" spans="1:7" ht="15" customHeight="1">
      <c r="A14" s="82" t="s">
        <v>38</v>
      </c>
      <c r="B14" s="82" t="s">
        <v>28</v>
      </c>
      <c r="C14" s="82" t="s">
        <v>39</v>
      </c>
      <c r="D14" s="82">
        <v>0</v>
      </c>
      <c r="E14" s="82"/>
      <c r="F14" s="82"/>
      <c r="G14" s="82"/>
    </row>
    <row r="15" spans="1:7" ht="15" customHeight="1">
      <c r="A15" s="82" t="s">
        <v>40</v>
      </c>
      <c r="B15" s="82" t="s">
        <v>28</v>
      </c>
      <c r="C15" s="82" t="s">
        <v>41</v>
      </c>
      <c r="D15" s="82">
        <v>0</v>
      </c>
      <c r="E15" s="82"/>
      <c r="F15" s="82" t="s">
        <v>42</v>
      </c>
      <c r="G15" s="82"/>
    </row>
    <row r="16" spans="1:7" ht="15" customHeight="1">
      <c r="A16" s="82" t="s">
        <v>43</v>
      </c>
      <c r="B16" s="82" t="s">
        <v>28</v>
      </c>
      <c r="C16" s="82" t="s">
        <v>44</v>
      </c>
      <c r="D16" s="82">
        <v>0</v>
      </c>
      <c r="E16" s="82"/>
      <c r="F16" s="82" t="s">
        <v>45</v>
      </c>
      <c r="G16" s="82" t="s">
        <v>46</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5"/>
  <sheetViews>
    <sheetView workbookViewId="0">
      <selection activeCell="I23" sqref="I23"/>
    </sheetView>
  </sheetViews>
  <sheetFormatPr baseColWidth="10" defaultColWidth="8.88671875" defaultRowHeight="11.4" customHeight="1"/>
  <cols>
    <col min="1" max="1" width="14.88671875" style="17" customWidth="1"/>
    <col min="2" max="2" width="96.33203125" style="17" customWidth="1"/>
    <col min="3" max="5" width="10" style="17" customWidth="1"/>
    <col min="6" max="6" width="8.88671875" style="17" customWidth="1"/>
    <col min="7" max="7" width="10.6640625" style="17" bestFit="1" customWidth="1"/>
    <col min="8" max="8" width="8.88671875" style="17" customWidth="1"/>
    <col min="9" max="16384" width="8.88671875" style="17"/>
  </cols>
  <sheetData>
    <row r="1" spans="1:6" ht="14.4" customHeight="1">
      <c r="A1" s="25" t="s">
        <v>259</v>
      </c>
    </row>
    <row r="2" spans="1:6" ht="14.4" customHeight="1">
      <c r="A2" s="25" t="s">
        <v>260</v>
      </c>
      <c r="B2" s="26" t="s">
        <v>261</v>
      </c>
    </row>
    <row r="3" spans="1:6" ht="14.4" customHeight="1">
      <c r="A3" s="25" t="s">
        <v>262</v>
      </c>
      <c r="B3" s="25" t="s">
        <v>263</v>
      </c>
    </row>
    <row r="4" spans="1:6" ht="14.4" customHeight="1"/>
    <row r="5" spans="1:6" ht="14.4" customHeight="1">
      <c r="A5" s="26" t="s">
        <v>264</v>
      </c>
      <c r="C5" s="25" t="s">
        <v>265</v>
      </c>
    </row>
    <row r="6" spans="1:6" ht="14.4" customHeight="1">
      <c r="A6" s="26" t="s">
        <v>266</v>
      </c>
      <c r="C6" s="25" t="s">
        <v>21</v>
      </c>
    </row>
    <row r="7" spans="1:6" ht="14.4" customHeight="1">
      <c r="A7" s="26" t="s">
        <v>267</v>
      </c>
      <c r="C7" s="25" t="s">
        <v>268</v>
      </c>
    </row>
    <row r="8" spans="1:6" ht="14.4" customHeight="1"/>
    <row r="9" spans="1:6" ht="14.4" customHeight="1">
      <c r="A9" s="114" t="s">
        <v>269</v>
      </c>
      <c r="B9" s="115"/>
      <c r="C9" s="27" t="s">
        <v>122</v>
      </c>
      <c r="D9" s="27" t="s">
        <v>168</v>
      </c>
      <c r="E9" s="27" t="s">
        <v>192</v>
      </c>
    </row>
    <row r="10" spans="1:6" ht="14.4" customHeight="1">
      <c r="A10" s="28" t="s">
        <v>270</v>
      </c>
      <c r="B10" s="28" t="s">
        <v>271</v>
      </c>
      <c r="C10" s="29"/>
      <c r="D10" s="29"/>
      <c r="E10" s="29"/>
    </row>
    <row r="11" spans="1:6" ht="14.4" customHeight="1">
      <c r="A11" s="30" t="s">
        <v>272</v>
      </c>
      <c r="B11" s="30" t="s">
        <v>273</v>
      </c>
      <c r="C11" s="31">
        <v>1463448</v>
      </c>
      <c r="D11" s="31">
        <v>951000</v>
      </c>
      <c r="E11" s="31">
        <v>23074</v>
      </c>
    </row>
    <row r="12" spans="1:6" ht="14.4" customHeight="1">
      <c r="A12" s="30" t="s">
        <v>274</v>
      </c>
      <c r="B12" s="30" t="s">
        <v>275</v>
      </c>
      <c r="C12" s="32">
        <v>184870706</v>
      </c>
      <c r="D12" s="32">
        <v>156799000</v>
      </c>
      <c r="E12" s="32">
        <v>150711205</v>
      </c>
    </row>
    <row r="13" spans="1:6" ht="14.4" customHeight="1">
      <c r="A13" s="30" t="s">
        <v>276</v>
      </c>
      <c r="B13" s="30" t="s">
        <v>277</v>
      </c>
      <c r="C13" s="31" t="s">
        <v>278</v>
      </c>
      <c r="D13" s="31">
        <v>0</v>
      </c>
      <c r="E13" s="31">
        <v>0</v>
      </c>
    </row>
    <row r="14" spans="1:6" ht="14.4" customHeight="1">
      <c r="A14" s="30" t="s">
        <v>279</v>
      </c>
      <c r="B14" s="30" t="s">
        <v>280</v>
      </c>
      <c r="C14" s="32">
        <v>58037269</v>
      </c>
      <c r="D14" s="32">
        <v>64780000</v>
      </c>
      <c r="E14" s="32">
        <v>88664631</v>
      </c>
    </row>
    <row r="15" spans="1:6" ht="14.4" customHeight="1">
      <c r="A15" s="30" t="s">
        <v>281</v>
      </c>
      <c r="B15" s="30" t="s">
        <v>282</v>
      </c>
      <c r="C15" s="31">
        <v>4508467</v>
      </c>
      <c r="D15" s="31">
        <v>3751970</v>
      </c>
      <c r="E15" s="31">
        <v>3696418</v>
      </c>
      <c r="F15" s="17" t="s">
        <v>283</v>
      </c>
    </row>
    <row r="16" spans="1:6" ht="14.4" customHeight="1">
      <c r="A16" s="30" t="s">
        <v>284</v>
      </c>
      <c r="B16" s="30" t="s">
        <v>285</v>
      </c>
      <c r="C16" s="32">
        <v>489835</v>
      </c>
      <c r="D16" s="32" t="s">
        <v>278</v>
      </c>
      <c r="E16" s="32" t="s">
        <v>278</v>
      </c>
      <c r="F16" s="17" t="s">
        <v>283</v>
      </c>
    </row>
    <row r="17" spans="1:12" ht="14.4" customHeight="1">
      <c r="A17" s="30" t="s">
        <v>286</v>
      </c>
      <c r="B17" s="30" t="s">
        <v>287</v>
      </c>
      <c r="C17" s="31">
        <v>76302659</v>
      </c>
      <c r="D17" s="31">
        <v>91106000</v>
      </c>
      <c r="E17" s="31" t="s">
        <v>278</v>
      </c>
      <c r="L17" s="22"/>
    </row>
    <row r="18" spans="1:12" ht="14.4" customHeight="1">
      <c r="A18" s="30" t="s">
        <v>288</v>
      </c>
      <c r="B18" s="30" t="s">
        <v>289</v>
      </c>
      <c r="C18" s="32">
        <v>1074189976</v>
      </c>
      <c r="D18" s="32">
        <v>1015189000</v>
      </c>
      <c r="E18" s="32">
        <v>918645173</v>
      </c>
    </row>
    <row r="19" spans="1:12" ht="14.4" customHeight="1">
      <c r="A19" s="30" t="s">
        <v>290</v>
      </c>
      <c r="B19" s="30" t="s">
        <v>291</v>
      </c>
      <c r="C19" s="31">
        <v>8068701</v>
      </c>
      <c r="D19" s="31">
        <v>8970000</v>
      </c>
      <c r="E19" s="31" t="s">
        <v>278</v>
      </c>
    </row>
    <row r="20" spans="1:12" ht="14.4" customHeight="1">
      <c r="A20" s="30" t="s">
        <v>292</v>
      </c>
      <c r="B20" s="30" t="s">
        <v>293</v>
      </c>
      <c r="C20" s="32" t="s">
        <v>278</v>
      </c>
      <c r="D20" s="32" t="s">
        <v>278</v>
      </c>
      <c r="E20" s="32">
        <v>7584470</v>
      </c>
    </row>
    <row r="21" spans="1:12" ht="14.4" customHeight="1">
      <c r="A21" s="30" t="s">
        <v>294</v>
      </c>
      <c r="B21" s="30" t="s">
        <v>295</v>
      </c>
      <c r="C21" s="31">
        <v>1043000</v>
      </c>
      <c r="D21" s="31">
        <v>1112000</v>
      </c>
      <c r="E21" s="31">
        <v>2699662</v>
      </c>
    </row>
    <row r="22" spans="1:12" ht="14.4" customHeight="1">
      <c r="A22" s="30" t="s">
        <v>296</v>
      </c>
      <c r="B22" s="30" t="s">
        <v>297</v>
      </c>
      <c r="C22" s="32">
        <v>441630415</v>
      </c>
      <c r="D22" s="32">
        <v>437850000</v>
      </c>
      <c r="E22" s="32" t="s">
        <v>278</v>
      </c>
    </row>
    <row r="23" spans="1:12" ht="14.4" customHeight="1">
      <c r="A23" s="30" t="s">
        <v>298</v>
      </c>
      <c r="B23" s="30" t="s">
        <v>299</v>
      </c>
      <c r="C23" s="31">
        <v>15080758</v>
      </c>
      <c r="D23" s="31">
        <v>11290000</v>
      </c>
      <c r="E23" s="31">
        <v>9300046</v>
      </c>
    </row>
    <row r="24" spans="1:12" ht="14.4" customHeight="1">
      <c r="A24" s="30" t="s">
        <v>300</v>
      </c>
      <c r="B24" s="30" t="s">
        <v>301</v>
      </c>
      <c r="C24" s="32">
        <v>7836072</v>
      </c>
      <c r="D24" s="32">
        <v>8474000</v>
      </c>
      <c r="E24" s="32" t="s">
        <v>278</v>
      </c>
    </row>
    <row r="25" spans="1:12" ht="14.4" customHeight="1">
      <c r="A25" s="30" t="s">
        <v>302</v>
      </c>
      <c r="B25" s="30" t="s">
        <v>303</v>
      </c>
      <c r="C25" s="31" t="s">
        <v>278</v>
      </c>
      <c r="D25" s="31" t="s">
        <v>278</v>
      </c>
      <c r="E25" s="31">
        <v>9123852</v>
      </c>
      <c r="G25" s="22"/>
    </row>
    <row r="26" spans="1:12" ht="14.4" customHeight="1">
      <c r="A26" s="30" t="s">
        <v>304</v>
      </c>
      <c r="B26" s="30" t="s">
        <v>305</v>
      </c>
      <c r="C26" s="32">
        <v>627937609</v>
      </c>
      <c r="D26" s="32">
        <v>566119000</v>
      </c>
      <c r="E26" s="32">
        <v>462542981</v>
      </c>
    </row>
    <row r="27" spans="1:12" ht="14.4" customHeight="1">
      <c r="A27" s="30" t="s">
        <v>306</v>
      </c>
      <c r="B27" s="30" t="s">
        <v>307</v>
      </c>
      <c r="C27" s="31">
        <v>0</v>
      </c>
      <c r="D27" s="31">
        <v>0</v>
      </c>
      <c r="E27" s="31">
        <v>0</v>
      </c>
    </row>
    <row r="28" spans="1:12" ht="14.4" customHeight="1">
      <c r="A28" s="30" t="s">
        <v>308</v>
      </c>
      <c r="B28" s="30" t="s">
        <v>309</v>
      </c>
      <c r="C28" s="32">
        <v>196676430</v>
      </c>
      <c r="D28" s="32" t="s">
        <v>278</v>
      </c>
      <c r="E28" s="32">
        <v>137906527</v>
      </c>
    </row>
    <row r="29" spans="1:12" ht="14.4" customHeight="1">
      <c r="A29" s="30" t="s">
        <v>310</v>
      </c>
      <c r="B29" s="30" t="s">
        <v>311</v>
      </c>
      <c r="C29" s="31">
        <v>0</v>
      </c>
      <c r="D29" s="31">
        <v>0</v>
      </c>
      <c r="E29" s="31" t="s">
        <v>278</v>
      </c>
    </row>
    <row r="30" spans="1:12" ht="14.4" customHeight="1">
      <c r="A30" s="30" t="s">
        <v>312</v>
      </c>
      <c r="B30" s="30" t="s">
        <v>313</v>
      </c>
      <c r="C30" s="32">
        <v>0</v>
      </c>
      <c r="D30" s="32">
        <v>0</v>
      </c>
      <c r="E30" s="32">
        <v>0</v>
      </c>
    </row>
    <row r="31" spans="1:12" ht="14.4" customHeight="1">
      <c r="A31" s="30" t="s">
        <v>314</v>
      </c>
      <c r="B31" s="30" t="s">
        <v>315</v>
      </c>
      <c r="C31" s="31">
        <v>463484857</v>
      </c>
      <c r="D31" s="31">
        <v>560031000</v>
      </c>
      <c r="E31" s="31" t="s">
        <v>278</v>
      </c>
    </row>
    <row r="32" spans="1:12" ht="14.4" customHeight="1">
      <c r="A32" s="30" t="s">
        <v>316</v>
      </c>
      <c r="B32" s="30" t="s">
        <v>317</v>
      </c>
      <c r="C32" s="32">
        <v>0</v>
      </c>
      <c r="D32" s="32">
        <v>0</v>
      </c>
      <c r="E32" s="32" t="s">
        <v>278</v>
      </c>
    </row>
    <row r="34" spans="1:2" ht="14.4" customHeight="1">
      <c r="A34" s="26" t="s">
        <v>318</v>
      </c>
    </row>
    <row r="35" spans="1:2" ht="14.4" customHeight="1">
      <c r="A35" s="26" t="s">
        <v>278</v>
      </c>
      <c r="B35" s="25" t="s">
        <v>319</v>
      </c>
    </row>
  </sheetData>
  <mergeCells count="1">
    <mergeCell ref="A9:B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Q19"/>
  <sheetViews>
    <sheetView workbookViewId="0">
      <pane xSplit="2" ySplit="1" topLeftCell="C2" activePane="bottomRight" state="frozen"/>
      <selection pane="topRight" activeCell="C1" sqref="C1"/>
      <selection pane="bottomLeft" activeCell="A2" sqref="A2"/>
      <selection pane="bottomRight" activeCell="L27" sqref="L2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17" ht="38.4" customHeight="1" thickBot="1">
      <c r="A1" s="2" t="s">
        <v>118</v>
      </c>
      <c r="B1" s="3" t="s">
        <v>119</v>
      </c>
      <c r="C1" s="3" t="s">
        <v>120</v>
      </c>
      <c r="D1" s="3" t="s">
        <v>121</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3" t="s">
        <v>253</v>
      </c>
      <c r="Q1" s="5" t="s">
        <v>254</v>
      </c>
    </row>
    <row r="2" spans="1:17">
      <c r="A2" t="str">
        <f>'Echanges territoires'!$B$2</f>
        <v>Import</v>
      </c>
      <c r="B2" t="str">
        <f>Produits!$B$5</f>
        <v>Viande, fraîche</v>
      </c>
      <c r="C2" s="19">
        <f>'Echanges - EUROSTAT'!C32/10^4</f>
        <v>12.229896999999999</v>
      </c>
      <c r="E2" s="6" t="str">
        <f>Etiquettes!$C$7</f>
        <v>2015:2019:2023</v>
      </c>
      <c r="F2" s="7" t="str">
        <f>Etiquettes!$C$4</f>
        <v>Equins finis:Viandes:Autres produits:Coproduits bruts:Coproduits transformés:Eau</v>
      </c>
      <c r="G2" s="6">
        <f>Etiquettes!$H$6</f>
        <v>0</v>
      </c>
      <c r="H2" t="str">
        <f>Etiquettes!$C$5</f>
        <v>Viande équine</v>
      </c>
      <c r="I2" t="s">
        <v>163</v>
      </c>
      <c r="K2" t="s">
        <v>133</v>
      </c>
      <c r="L2" t="s">
        <v>135</v>
      </c>
      <c r="M2">
        <f>Etiquettes!$H$11</f>
        <v>0</v>
      </c>
      <c r="N2" s="66" t="str">
        <f t="shared" ref="N2:N19" si="0">_xlfn.CONCAT(I2,IF(OR(ISBLANK(C2),ISERROR(C2)),"",_xlfn.CONCAT(" = ",MROUND(C2,1)," ",E2," (",K2,")")))</f>
        <v>Importations de viande fraîche = 12 2015:2019:2023 (Douanes - Eurostat)</v>
      </c>
      <c r="O2" s="6" t="s">
        <v>128</v>
      </c>
      <c r="Q2" s="116" t="s">
        <v>320</v>
      </c>
    </row>
    <row r="3" spans="1:17">
      <c r="A3" t="str">
        <f>'Echanges territoires'!$B$2</f>
        <v>Import</v>
      </c>
      <c r="B3" t="str">
        <f>Produits!$B$6</f>
        <v>Viande, congelée</v>
      </c>
      <c r="C3" s="19">
        <f>'Echanges - EUROSTAT'!C33/10^4</f>
        <v>0.67256000000000005</v>
      </c>
      <c r="E3" s="6" t="str">
        <f>Etiquettes!$C$7</f>
        <v>2015:2019:2023</v>
      </c>
      <c r="F3" s="7" t="str">
        <f>Etiquettes!$C$4</f>
        <v>Equins finis:Viandes:Autres produits:Coproduits bruts:Coproduits transformés:Eau</v>
      </c>
      <c r="G3" s="6">
        <f>Etiquettes!$H$6</f>
        <v>0</v>
      </c>
      <c r="H3" t="str">
        <f>Etiquettes!$C$5</f>
        <v>Viande équine</v>
      </c>
      <c r="I3" t="s">
        <v>165</v>
      </c>
      <c r="K3" t="s">
        <v>133</v>
      </c>
      <c r="L3" t="s">
        <v>135</v>
      </c>
      <c r="M3">
        <f>Etiquettes!$H$11</f>
        <v>0</v>
      </c>
      <c r="N3" s="66" t="str">
        <f t="shared" si="0"/>
        <v>Importations de viande congelée = 1 2015:2019:2023 (Douanes - Eurostat)</v>
      </c>
      <c r="O3" s="6" t="s">
        <v>128</v>
      </c>
      <c r="Q3" s="106"/>
    </row>
    <row r="4" spans="1:17">
      <c r="A4" t="str">
        <f>'Echanges territoires'!$B$2</f>
        <v>Import</v>
      </c>
      <c r="B4" t="str">
        <f>Produits!$B$7</f>
        <v>Abats</v>
      </c>
      <c r="C4" s="19">
        <f>((('Echanges - EUROSTAT'!C35)*'Allocation équins'!$C$5)+'Echanges - EUROSTAT'!C36+'Echanges - EUROSTAT'!C38)/10^4</f>
        <v>0.4482261820738897</v>
      </c>
      <c r="E4" s="6" t="str">
        <f>Etiquettes!$C$7</f>
        <v>2015:2019:2023</v>
      </c>
      <c r="F4" s="7" t="str">
        <f>Etiquettes!$C$4</f>
        <v>Equins finis:Viandes:Autres produits:Coproduits bruts:Coproduits transformés:Eau</v>
      </c>
      <c r="G4" s="6">
        <f>Etiquettes!$H$6</f>
        <v>0</v>
      </c>
      <c r="H4" t="str">
        <f>Etiquettes!$C$5</f>
        <v>Viande équine</v>
      </c>
      <c r="I4" t="s">
        <v>167</v>
      </c>
      <c r="J4" t="s">
        <v>139</v>
      </c>
      <c r="K4" t="s">
        <v>133</v>
      </c>
      <c r="L4" t="s">
        <v>135</v>
      </c>
      <c r="M4">
        <f>Etiquettes!$H$11</f>
        <v>0</v>
      </c>
      <c r="N4" s="66" t="str">
        <f t="shared" si="0"/>
        <v>Importations d'abats = 0 2015:2019:2023 (Douanes - Eurostat)</v>
      </c>
      <c r="O4" s="6" t="s">
        <v>128</v>
      </c>
      <c r="Q4" s="106"/>
    </row>
    <row r="5" spans="1:17">
      <c r="A5" t="str">
        <f>Produits!$B$5</f>
        <v>Viande, fraîche</v>
      </c>
      <c r="B5" t="str">
        <f>'Echanges territoires'!$B$3</f>
        <v>Export</v>
      </c>
      <c r="C5" s="19">
        <f>'Echanges - EUROSTAT'!D32/10^4</f>
        <v>3.1860979999999999</v>
      </c>
      <c r="E5" s="6" t="str">
        <f>Etiquettes!$C$7</f>
        <v>2015:2019:2023</v>
      </c>
      <c r="F5" s="7" t="str">
        <f>Etiquettes!$C$4</f>
        <v>Equins finis:Viandes:Autres produits:Coproduits bruts:Coproduits transformés:Eau</v>
      </c>
      <c r="G5" s="6">
        <f>Etiquettes!$H$6</f>
        <v>0</v>
      </c>
      <c r="H5" t="str">
        <f>Etiquettes!$C$5</f>
        <v>Viande équine</v>
      </c>
      <c r="I5" t="s">
        <v>134</v>
      </c>
      <c r="K5" t="s">
        <v>133</v>
      </c>
      <c r="L5" t="s">
        <v>135</v>
      </c>
      <c r="M5">
        <f>Etiquettes!$H$11</f>
        <v>0</v>
      </c>
      <c r="N5" s="66" t="str">
        <f t="shared" si="0"/>
        <v>Exportations de viande fraîche = 3 2015:2019:2023 (Douanes - Eurostat)</v>
      </c>
      <c r="O5" s="6" t="s">
        <v>128</v>
      </c>
      <c r="Q5" s="106"/>
    </row>
    <row r="6" spans="1:17">
      <c r="A6" t="str">
        <f>Produits!$B$6</f>
        <v>Viande, congelée</v>
      </c>
      <c r="B6" t="str">
        <f>'Echanges territoires'!$B$3</f>
        <v>Export</v>
      </c>
      <c r="C6" s="19">
        <f>'Echanges - EUROSTAT'!D33/10^4</f>
        <v>1.173584</v>
      </c>
      <c r="E6" s="6" t="str">
        <f>Etiquettes!$C$7</f>
        <v>2015:2019:2023</v>
      </c>
      <c r="F6" s="7" t="str">
        <f>Etiquettes!$C$4</f>
        <v>Equins finis:Viandes:Autres produits:Coproduits bruts:Coproduits transformés:Eau</v>
      </c>
      <c r="G6" s="6">
        <f>Etiquettes!$H$6</f>
        <v>0</v>
      </c>
      <c r="H6" t="str">
        <f>Etiquettes!$C$5</f>
        <v>Viande équine</v>
      </c>
      <c r="I6" t="s">
        <v>137</v>
      </c>
      <c r="K6" t="s">
        <v>133</v>
      </c>
      <c r="L6" t="s">
        <v>135</v>
      </c>
      <c r="M6">
        <f>Etiquettes!$H$11</f>
        <v>0</v>
      </c>
      <c r="N6" s="66" t="str">
        <f t="shared" si="0"/>
        <v>Exportations de viande congelée = 1 2015:2019:2023 (Douanes - Eurostat)</v>
      </c>
      <c r="O6" s="6" t="s">
        <v>128</v>
      </c>
      <c r="Q6" s="106"/>
    </row>
    <row r="7" spans="1:17">
      <c r="A7" t="str">
        <f>Produits!$B$7</f>
        <v>Abats</v>
      </c>
      <c r="B7" t="str">
        <f>'Echanges territoires'!$B$3</f>
        <v>Export</v>
      </c>
      <c r="C7" s="19">
        <f>((('Echanges - EUROSTAT'!D35+'Echanges - EUROSTAT'!D37)*'Allocation équins'!$C$5)+'Echanges - EUROSTAT'!D36+'Echanges - EUROSTAT'!D38)/10^4</f>
        <v>0.16334994428661204</v>
      </c>
      <c r="E7" s="6" t="str">
        <f>Etiquettes!$C$7</f>
        <v>2015:2019:2023</v>
      </c>
      <c r="F7" s="7" t="str">
        <f>Etiquettes!$C$4</f>
        <v>Equins finis:Viandes:Autres produits:Coproduits bruts:Coproduits transformés:Eau</v>
      </c>
      <c r="G7" s="6">
        <f>Etiquettes!$H$6</f>
        <v>0</v>
      </c>
      <c r="H7" t="str">
        <f>Etiquettes!$C$5</f>
        <v>Viande équine</v>
      </c>
      <c r="I7" t="s">
        <v>140</v>
      </c>
      <c r="J7" t="s">
        <v>139</v>
      </c>
      <c r="K7" t="s">
        <v>133</v>
      </c>
      <c r="L7" t="s">
        <v>135</v>
      </c>
      <c r="M7">
        <f>Etiquettes!$H$11</f>
        <v>0</v>
      </c>
      <c r="N7" s="66" t="str">
        <f t="shared" si="0"/>
        <v>Exportations d'abats = 0 2015:2019:2023 (Douanes - Eurostat)</v>
      </c>
      <c r="O7" s="6" t="s">
        <v>128</v>
      </c>
      <c r="Q7" s="106"/>
    </row>
    <row r="8" spans="1:17">
      <c r="A8" t="str">
        <f>'Echanges territoires'!$B$2</f>
        <v>Import</v>
      </c>
      <c r="B8" t="str">
        <f>Produits!$B$5</f>
        <v>Viande, fraîche</v>
      </c>
      <c r="C8" s="19">
        <f>'Echanges - EUROSTAT'!E32/10^4</f>
        <v>8.7572539999999996</v>
      </c>
      <c r="E8" s="6" t="str">
        <f>Etiquettes!$C$7</f>
        <v>2015:2019:2023</v>
      </c>
      <c r="F8" s="7" t="str">
        <f>Etiquettes!$C$4</f>
        <v>Equins finis:Viandes:Autres produits:Coproduits bruts:Coproduits transformés:Eau</v>
      </c>
      <c r="G8" s="6">
        <f>Etiquettes!$I$6</f>
        <v>0</v>
      </c>
      <c r="H8" t="str">
        <f>Etiquettes!$C$5</f>
        <v>Viande équine</v>
      </c>
      <c r="I8" t="s">
        <v>163</v>
      </c>
      <c r="K8" t="s">
        <v>133</v>
      </c>
      <c r="L8" t="s">
        <v>135</v>
      </c>
      <c r="M8">
        <f>Etiquettes!$H$11</f>
        <v>0</v>
      </c>
      <c r="N8" s="66" t="str">
        <f t="shared" si="0"/>
        <v>Importations de viande fraîche = 9 2015:2019:2023 (Douanes - Eurostat)</v>
      </c>
      <c r="O8" s="6" t="s">
        <v>128</v>
      </c>
      <c r="Q8" s="106"/>
    </row>
    <row r="9" spans="1:17">
      <c r="A9" t="str">
        <f>'Echanges territoires'!$B$2</f>
        <v>Import</v>
      </c>
      <c r="B9" t="str">
        <f>Produits!$B$6</f>
        <v>Viande, congelée</v>
      </c>
      <c r="C9" s="19">
        <f>'Echanges - EUROSTAT'!E33/10^4</f>
        <v>0.26325700000000002</v>
      </c>
      <c r="E9" s="6" t="str">
        <f>Etiquettes!$C$7</f>
        <v>2015:2019:2023</v>
      </c>
      <c r="F9" s="7" t="str">
        <f>Etiquettes!$C$4</f>
        <v>Equins finis:Viandes:Autres produits:Coproduits bruts:Coproduits transformés:Eau</v>
      </c>
      <c r="G9" s="6">
        <f>Etiquettes!$I$6</f>
        <v>0</v>
      </c>
      <c r="H9" t="str">
        <f>Etiquettes!$C$5</f>
        <v>Viande équine</v>
      </c>
      <c r="I9" t="s">
        <v>165</v>
      </c>
      <c r="K9" t="s">
        <v>133</v>
      </c>
      <c r="L9" t="s">
        <v>135</v>
      </c>
      <c r="M9">
        <f>Etiquettes!$H$11</f>
        <v>0</v>
      </c>
      <c r="N9" s="66" t="str">
        <f t="shared" si="0"/>
        <v>Importations de viande congelée = 0 2015:2019:2023 (Douanes - Eurostat)</v>
      </c>
      <c r="O9" s="6" t="s">
        <v>128</v>
      </c>
      <c r="Q9" s="106"/>
    </row>
    <row r="10" spans="1:17">
      <c r="A10" t="str">
        <f>'Echanges territoires'!$B$2</f>
        <v>Import</v>
      </c>
      <c r="B10" t="str">
        <f>Produits!$B$7</f>
        <v>Abats</v>
      </c>
      <c r="C10" s="19">
        <f>((('Echanges - EUROSTAT'!E35+'Echanges - EUROSTAT'!E37)*'Allocation équins'!$C$5)+'Echanges - EUROSTAT'!E36+'Echanges - EUROSTAT'!E38)/10^4</f>
        <v>1.8433952594223644</v>
      </c>
      <c r="E10" s="6" t="str">
        <f>Etiquettes!$C$7</f>
        <v>2015:2019:2023</v>
      </c>
      <c r="F10" s="7" t="str">
        <f>Etiquettes!$C$4</f>
        <v>Equins finis:Viandes:Autres produits:Coproduits bruts:Coproduits transformés:Eau</v>
      </c>
      <c r="G10" s="6">
        <f>Etiquettes!$I$6</f>
        <v>0</v>
      </c>
      <c r="H10" t="str">
        <f>Etiquettes!$C$5</f>
        <v>Viande équine</v>
      </c>
      <c r="I10" t="s">
        <v>167</v>
      </c>
      <c r="J10" t="s">
        <v>139</v>
      </c>
      <c r="K10" t="s">
        <v>133</v>
      </c>
      <c r="L10" t="s">
        <v>135</v>
      </c>
      <c r="M10">
        <f>Etiquettes!$H$11</f>
        <v>0</v>
      </c>
      <c r="N10" s="66" t="str">
        <f t="shared" si="0"/>
        <v>Importations d'abats = 2 2015:2019:2023 (Douanes - Eurostat)</v>
      </c>
      <c r="O10" s="6" t="s">
        <v>128</v>
      </c>
      <c r="Q10" s="106"/>
    </row>
    <row r="11" spans="1:17">
      <c r="A11" t="str">
        <f>Produits!$B$5</f>
        <v>Viande, fraîche</v>
      </c>
      <c r="B11" t="str">
        <f>'Echanges territoires'!$B$3</f>
        <v>Export</v>
      </c>
      <c r="C11" s="19">
        <f>'Echanges - EUROSTAT'!F32/10^4</f>
        <v>2.0315990000000004</v>
      </c>
      <c r="E11" s="6" t="str">
        <f>Etiquettes!$C$7</f>
        <v>2015:2019:2023</v>
      </c>
      <c r="F11" s="7" t="str">
        <f>Etiquettes!$C$4</f>
        <v>Equins finis:Viandes:Autres produits:Coproduits bruts:Coproduits transformés:Eau</v>
      </c>
      <c r="G11" s="6">
        <f>Etiquettes!$I$6</f>
        <v>0</v>
      </c>
      <c r="H11" t="str">
        <f>Etiquettes!$C$5</f>
        <v>Viande équine</v>
      </c>
      <c r="I11" t="s">
        <v>134</v>
      </c>
      <c r="K11" t="s">
        <v>133</v>
      </c>
      <c r="L11" t="s">
        <v>135</v>
      </c>
      <c r="M11">
        <f>Etiquettes!$H$11</f>
        <v>0</v>
      </c>
      <c r="N11" s="66" t="str">
        <f t="shared" si="0"/>
        <v>Exportations de viande fraîche = 2 2015:2019:2023 (Douanes - Eurostat)</v>
      </c>
      <c r="O11" s="6" t="s">
        <v>128</v>
      </c>
      <c r="Q11" s="106"/>
    </row>
    <row r="12" spans="1:17">
      <c r="A12" t="str">
        <f>Produits!$B$6</f>
        <v>Viande, congelée</v>
      </c>
      <c r="B12" t="str">
        <f>'Echanges territoires'!$B$3</f>
        <v>Export</v>
      </c>
      <c r="C12" s="19">
        <f>'Echanges - EUROSTAT'!F33/10^4</f>
        <v>1.4533309999999999</v>
      </c>
      <c r="E12" s="6" t="str">
        <f>Etiquettes!$C$7</f>
        <v>2015:2019:2023</v>
      </c>
      <c r="F12" s="7" t="str">
        <f>Etiquettes!$C$4</f>
        <v>Equins finis:Viandes:Autres produits:Coproduits bruts:Coproduits transformés:Eau</v>
      </c>
      <c r="G12" s="6">
        <f>Etiquettes!$I$6</f>
        <v>0</v>
      </c>
      <c r="H12" t="str">
        <f>Etiquettes!$C$5</f>
        <v>Viande équine</v>
      </c>
      <c r="I12" t="s">
        <v>137</v>
      </c>
      <c r="K12" t="s">
        <v>133</v>
      </c>
      <c r="L12" t="s">
        <v>135</v>
      </c>
      <c r="M12">
        <f>Etiquettes!$H$11</f>
        <v>0</v>
      </c>
      <c r="N12" s="66" t="str">
        <f t="shared" si="0"/>
        <v>Exportations de viande congelée = 1 2015:2019:2023 (Douanes - Eurostat)</v>
      </c>
      <c r="O12" s="6" t="s">
        <v>128</v>
      </c>
      <c r="Q12" s="106"/>
    </row>
    <row r="13" spans="1:17">
      <c r="A13" t="str">
        <f>Produits!$B$7</f>
        <v>Abats</v>
      </c>
      <c r="B13" t="str">
        <f>'Echanges territoires'!$B$3</f>
        <v>Export</v>
      </c>
      <c r="C13" s="19">
        <f>((('Echanges - EUROSTAT'!F35+'Echanges - EUROSTAT'!F37)*'Allocation équins'!$C$5)+'Echanges - EUROSTAT'!F36+'Echanges - EUROSTAT'!F38)/10^4</f>
        <v>5.383148051614331E-2</v>
      </c>
      <c r="E13" s="6" t="str">
        <f>Etiquettes!$C$7</f>
        <v>2015:2019:2023</v>
      </c>
      <c r="F13" s="7" t="str">
        <f>Etiquettes!$C$4</f>
        <v>Equins finis:Viandes:Autres produits:Coproduits bruts:Coproduits transformés:Eau</v>
      </c>
      <c r="G13" s="6">
        <f>Etiquettes!$I$6</f>
        <v>0</v>
      </c>
      <c r="H13" t="str">
        <f>Etiquettes!$C$5</f>
        <v>Viande équine</v>
      </c>
      <c r="I13" t="s">
        <v>140</v>
      </c>
      <c r="J13" t="s">
        <v>139</v>
      </c>
      <c r="K13" t="s">
        <v>133</v>
      </c>
      <c r="L13" t="s">
        <v>135</v>
      </c>
      <c r="M13">
        <f>Etiquettes!$H$11</f>
        <v>0</v>
      </c>
      <c r="N13" s="66" t="str">
        <f t="shared" si="0"/>
        <v>Exportations d'abats = 0 2015:2019:2023 (Douanes - Eurostat)</v>
      </c>
      <c r="O13" s="6" t="s">
        <v>128</v>
      </c>
      <c r="Q13" s="106"/>
    </row>
    <row r="14" spans="1:17">
      <c r="A14" t="str">
        <f>'Echanges territoires'!$B$2</f>
        <v>Import</v>
      </c>
      <c r="B14" t="str">
        <f>Produits!$B$5</f>
        <v>Viande, fraîche</v>
      </c>
      <c r="C14" s="19">
        <f>'Echanges - EUROSTAT'!G32/10^4</f>
        <v>6.6698309999999994</v>
      </c>
      <c r="E14" s="6" t="str">
        <f>Etiquettes!$C$7</f>
        <v>2015:2019:2023</v>
      </c>
      <c r="F14" s="7" t="str">
        <f>Etiquettes!$C$4</f>
        <v>Equins finis:Viandes:Autres produits:Coproduits bruts:Coproduits transformés:Eau</v>
      </c>
      <c r="G14" s="6">
        <f>Etiquettes!$J$6</f>
        <v>0</v>
      </c>
      <c r="H14" t="str">
        <f>Etiquettes!$C$5</f>
        <v>Viande équine</v>
      </c>
      <c r="I14" t="s">
        <v>163</v>
      </c>
      <c r="K14" t="s">
        <v>133</v>
      </c>
      <c r="L14" t="s">
        <v>135</v>
      </c>
      <c r="M14">
        <f>Etiquettes!$H$11</f>
        <v>0</v>
      </c>
      <c r="N14" s="66" t="str">
        <f t="shared" si="0"/>
        <v>Importations de viande fraîche = 7 2015:2019:2023 (Douanes - Eurostat)</v>
      </c>
      <c r="O14" s="6" t="s">
        <v>128</v>
      </c>
      <c r="Q14" s="106"/>
    </row>
    <row r="15" spans="1:17">
      <c r="A15" t="str">
        <f>'Echanges territoires'!$B$2</f>
        <v>Import</v>
      </c>
      <c r="B15" t="str">
        <f>Produits!$B$6</f>
        <v>Viande, congelée</v>
      </c>
      <c r="C15" s="19">
        <f>'Echanges - EUROSTAT'!G33/10^4</f>
        <v>3.7634000000000001E-2</v>
      </c>
      <c r="E15" s="6" t="str">
        <f>Etiquettes!$C$7</f>
        <v>2015:2019:2023</v>
      </c>
      <c r="F15" s="7" t="str">
        <f>Etiquettes!$C$4</f>
        <v>Equins finis:Viandes:Autres produits:Coproduits bruts:Coproduits transformés:Eau</v>
      </c>
      <c r="G15" s="6">
        <f>Etiquettes!$J$6</f>
        <v>0</v>
      </c>
      <c r="H15" t="str">
        <f>Etiquettes!$C$5</f>
        <v>Viande équine</v>
      </c>
      <c r="I15" t="s">
        <v>165</v>
      </c>
      <c r="K15" t="s">
        <v>133</v>
      </c>
      <c r="L15" t="s">
        <v>135</v>
      </c>
      <c r="M15">
        <f>Etiquettes!$H$11</f>
        <v>0</v>
      </c>
      <c r="N15" s="66" t="str">
        <f t="shared" si="0"/>
        <v>Importations de viande congelée = 0 2015:2019:2023 (Douanes - Eurostat)</v>
      </c>
      <c r="O15" s="6" t="s">
        <v>128</v>
      </c>
      <c r="Q15" s="106"/>
    </row>
    <row r="16" spans="1:17">
      <c r="A16" t="str">
        <f>'Echanges territoires'!$B$2</f>
        <v>Import</v>
      </c>
      <c r="B16" t="str">
        <f>Produits!$B$7</f>
        <v>Abats</v>
      </c>
      <c r="C16" s="19">
        <f>((('Echanges - EUROSTAT'!G35+'Echanges - EUROSTAT'!G37)*'Allocation équins'!C5)+'Echanges - EUROSTAT'!G36+'Echanges - EUROSTAT'!G38)/10^4</f>
        <v>0.14500607017156308</v>
      </c>
      <c r="E16" s="6" t="str">
        <f>Etiquettes!$C$7</f>
        <v>2015:2019:2023</v>
      </c>
      <c r="F16" s="7" t="str">
        <f>Etiquettes!$C$4</f>
        <v>Equins finis:Viandes:Autres produits:Coproduits bruts:Coproduits transformés:Eau</v>
      </c>
      <c r="G16" s="6">
        <f>Etiquettes!$J$6</f>
        <v>0</v>
      </c>
      <c r="H16" t="str">
        <f>Etiquettes!$C$5</f>
        <v>Viande équine</v>
      </c>
      <c r="I16" t="s">
        <v>167</v>
      </c>
      <c r="J16" t="s">
        <v>139</v>
      </c>
      <c r="K16" t="s">
        <v>133</v>
      </c>
      <c r="L16" t="s">
        <v>135</v>
      </c>
      <c r="M16">
        <f>Etiquettes!$H$11</f>
        <v>0</v>
      </c>
      <c r="N16" s="66" t="str">
        <f t="shared" si="0"/>
        <v>Importations d'abats = 0 2015:2019:2023 (Douanes - Eurostat)</v>
      </c>
      <c r="O16" s="6" t="s">
        <v>128</v>
      </c>
      <c r="Q16" s="106"/>
    </row>
    <row r="17" spans="1:17">
      <c r="A17" t="str">
        <f>Produits!$B$5</f>
        <v>Viande, fraîche</v>
      </c>
      <c r="B17" t="str">
        <f>'Echanges territoires'!$B$3</f>
        <v>Export</v>
      </c>
      <c r="C17" s="19">
        <f>'Echanges - EUROSTAT'!H32/10^4</f>
        <v>2.099675</v>
      </c>
      <c r="E17" s="6" t="str">
        <f>Etiquettes!$C$7</f>
        <v>2015:2019:2023</v>
      </c>
      <c r="F17" s="7" t="str">
        <f>Etiquettes!$C$4</f>
        <v>Equins finis:Viandes:Autres produits:Coproduits bruts:Coproduits transformés:Eau</v>
      </c>
      <c r="G17" s="6">
        <f>Etiquettes!$J$6</f>
        <v>0</v>
      </c>
      <c r="H17" t="str">
        <f>Etiquettes!$C$5</f>
        <v>Viande équine</v>
      </c>
      <c r="I17" t="s">
        <v>134</v>
      </c>
      <c r="K17" t="s">
        <v>133</v>
      </c>
      <c r="L17" t="s">
        <v>135</v>
      </c>
      <c r="M17">
        <f>Etiquettes!$H$11</f>
        <v>0</v>
      </c>
      <c r="N17" s="66" t="str">
        <f t="shared" si="0"/>
        <v>Exportations de viande fraîche = 2 2015:2019:2023 (Douanes - Eurostat)</v>
      </c>
      <c r="O17" s="6" t="s">
        <v>128</v>
      </c>
      <c r="Q17" s="106"/>
    </row>
    <row r="18" spans="1:17">
      <c r="A18" t="str">
        <f>Produits!$B$6</f>
        <v>Viande, congelée</v>
      </c>
      <c r="B18" t="str">
        <f>'Echanges territoires'!$B$3</f>
        <v>Export</v>
      </c>
      <c r="C18" s="19">
        <f>'Echanges - EUROSTAT'!H33/10^4</f>
        <v>0.40587299999999998</v>
      </c>
      <c r="E18" s="6" t="str">
        <f>Etiquettes!$C$7</f>
        <v>2015:2019:2023</v>
      </c>
      <c r="F18" s="7" t="str">
        <f>Etiquettes!$C$4</f>
        <v>Equins finis:Viandes:Autres produits:Coproduits bruts:Coproduits transformés:Eau</v>
      </c>
      <c r="G18" s="6">
        <f>Etiquettes!$J$6</f>
        <v>0</v>
      </c>
      <c r="H18" t="str">
        <f>Etiquettes!$C$5</f>
        <v>Viande équine</v>
      </c>
      <c r="I18" t="s">
        <v>137</v>
      </c>
      <c r="K18" t="s">
        <v>133</v>
      </c>
      <c r="L18" t="s">
        <v>135</v>
      </c>
      <c r="M18">
        <f>Etiquettes!$H$11</f>
        <v>0</v>
      </c>
      <c r="N18" s="66" t="str">
        <f t="shared" si="0"/>
        <v>Exportations de viande congelée = 0 2015:2019:2023 (Douanes - Eurostat)</v>
      </c>
      <c r="O18" s="6" t="s">
        <v>128</v>
      </c>
      <c r="Q18" s="106"/>
    </row>
    <row r="19" spans="1:17">
      <c r="A19" t="str">
        <f>Produits!$B$7</f>
        <v>Abats</v>
      </c>
      <c r="B19" t="str">
        <f>'Echanges territoires'!$B$3</f>
        <v>Export</v>
      </c>
      <c r="C19" s="19">
        <f>((('Echanges - EUROSTAT'!H35+'Echanges - EUROSTAT'!H37)*'Allocation équins'!C5)+'Echanges - EUROSTAT'!H36+'Echanges - EUROSTAT'!H38)/10^4</f>
        <v>0.17645292961512296</v>
      </c>
      <c r="E19" s="6" t="str">
        <f>Etiquettes!$C$7</f>
        <v>2015:2019:2023</v>
      </c>
      <c r="F19" s="7" t="str">
        <f>Etiquettes!$C$4</f>
        <v>Equins finis:Viandes:Autres produits:Coproduits bruts:Coproduits transformés:Eau</v>
      </c>
      <c r="G19" s="6">
        <f>Etiquettes!$J$6</f>
        <v>0</v>
      </c>
      <c r="H19" t="str">
        <f>Etiquettes!$C$5</f>
        <v>Viande équine</v>
      </c>
      <c r="I19" t="s">
        <v>140</v>
      </c>
      <c r="J19" t="s">
        <v>139</v>
      </c>
      <c r="K19" t="s">
        <v>133</v>
      </c>
      <c r="L19" t="s">
        <v>135</v>
      </c>
      <c r="M19">
        <f>Etiquettes!$H$11</f>
        <v>0</v>
      </c>
      <c r="N19" s="66" t="str">
        <f t="shared" si="0"/>
        <v>Exportations d'abats = 0 2015:2019:2023 (Douanes - Eurostat)</v>
      </c>
      <c r="O19" s="6" t="s">
        <v>128</v>
      </c>
      <c r="Q19" s="106"/>
    </row>
  </sheetData>
  <mergeCells count="1">
    <mergeCell ref="Q2:Q19"/>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H71"/>
  <sheetViews>
    <sheetView workbookViewId="0">
      <selection activeCell="E32" sqref="E32"/>
    </sheetView>
  </sheetViews>
  <sheetFormatPr baseColWidth="10" defaultColWidth="8.88671875" defaultRowHeight="11.4" customHeight="1"/>
  <cols>
    <col min="1" max="1" width="14.88671875" style="17" customWidth="1"/>
    <col min="2" max="2" width="114.77734375" style="17" customWidth="1"/>
    <col min="3" max="8" width="11" style="17" customWidth="1"/>
    <col min="9" max="9" width="8.88671875" style="17" customWidth="1"/>
    <col min="10" max="16384" width="8.88671875" style="17"/>
  </cols>
  <sheetData>
    <row r="1" spans="1:8">
      <c r="A1" s="25" t="s">
        <v>321</v>
      </c>
    </row>
    <row r="2" spans="1:8">
      <c r="A2" s="25" t="s">
        <v>260</v>
      </c>
      <c r="B2" s="26" t="s">
        <v>322</v>
      </c>
    </row>
    <row r="3" spans="1:8">
      <c r="A3" s="25" t="s">
        <v>262</v>
      </c>
      <c r="B3" s="25" t="s">
        <v>323</v>
      </c>
    </row>
    <row r="4" spans="1:8"/>
    <row r="5" spans="1:8">
      <c r="A5" s="26" t="s">
        <v>264</v>
      </c>
      <c r="C5" s="25" t="s">
        <v>265</v>
      </c>
    </row>
    <row r="6" spans="1:8">
      <c r="A6" s="26" t="s">
        <v>324</v>
      </c>
      <c r="C6" s="25" t="s">
        <v>325</v>
      </c>
    </row>
    <row r="7" spans="1:8">
      <c r="A7" s="26" t="s">
        <v>326</v>
      </c>
      <c r="C7" s="25" t="s">
        <v>327</v>
      </c>
    </row>
    <row r="8" spans="1:8">
      <c r="A8" s="26" t="s">
        <v>267</v>
      </c>
      <c r="C8" s="25" t="s">
        <v>328</v>
      </c>
    </row>
    <row r="9" spans="1:8"/>
    <row r="10" spans="1:8">
      <c r="A10" s="114" t="s">
        <v>269</v>
      </c>
      <c r="B10" s="115"/>
      <c r="C10" s="117" t="s">
        <v>122</v>
      </c>
      <c r="D10" s="115"/>
      <c r="E10" s="117" t="s">
        <v>168</v>
      </c>
      <c r="F10" s="115"/>
      <c r="G10" s="117" t="s">
        <v>192</v>
      </c>
      <c r="H10" s="115"/>
    </row>
    <row r="11" spans="1:8">
      <c r="A11" s="114" t="s">
        <v>329</v>
      </c>
      <c r="B11" s="115"/>
      <c r="C11" s="27" t="s">
        <v>330</v>
      </c>
      <c r="D11" s="27" t="s">
        <v>331</v>
      </c>
      <c r="E11" s="27" t="s">
        <v>330</v>
      </c>
      <c r="F11" s="27" t="s">
        <v>331</v>
      </c>
      <c r="G11" s="27" t="s">
        <v>330</v>
      </c>
      <c r="H11" s="27" t="s">
        <v>331</v>
      </c>
    </row>
    <row r="12" spans="1:8">
      <c r="A12" s="28" t="s">
        <v>332</v>
      </c>
      <c r="B12" s="28" t="s">
        <v>333</v>
      </c>
      <c r="C12" s="29"/>
      <c r="D12" s="29"/>
      <c r="E12" s="29"/>
      <c r="F12" s="29"/>
      <c r="G12" s="29"/>
      <c r="H12" s="29"/>
    </row>
    <row r="13" spans="1:8">
      <c r="A13" s="30" t="s">
        <v>334</v>
      </c>
      <c r="B13" s="30" t="s">
        <v>335</v>
      </c>
      <c r="C13" s="31" t="s">
        <v>278</v>
      </c>
      <c r="D13" s="31" t="s">
        <v>278</v>
      </c>
      <c r="E13" s="31" t="s">
        <v>278</v>
      </c>
      <c r="F13" s="31" t="s">
        <v>278</v>
      </c>
      <c r="G13" s="31" t="s">
        <v>278</v>
      </c>
      <c r="H13" s="31" t="s">
        <v>278</v>
      </c>
    </row>
    <row r="14" spans="1:8">
      <c r="A14" s="30" t="s">
        <v>336</v>
      </c>
      <c r="B14" s="30" t="s">
        <v>337</v>
      </c>
      <c r="C14" s="32" t="s">
        <v>278</v>
      </c>
      <c r="D14" s="32" t="s">
        <v>278</v>
      </c>
      <c r="E14" s="32" t="s">
        <v>278</v>
      </c>
      <c r="F14" s="32" t="s">
        <v>278</v>
      </c>
      <c r="G14" s="32" t="s">
        <v>278</v>
      </c>
      <c r="H14" s="32" t="s">
        <v>278</v>
      </c>
    </row>
    <row r="15" spans="1:8">
      <c r="A15" s="30" t="s">
        <v>338</v>
      </c>
      <c r="B15" s="30" t="s">
        <v>335</v>
      </c>
      <c r="C15" s="31" t="s">
        <v>278</v>
      </c>
      <c r="D15" s="31" t="s">
        <v>278</v>
      </c>
      <c r="E15" s="31" t="s">
        <v>278</v>
      </c>
      <c r="F15" s="31" t="s">
        <v>278</v>
      </c>
      <c r="G15" s="31" t="s">
        <v>278</v>
      </c>
      <c r="H15" s="31" t="s">
        <v>278</v>
      </c>
    </row>
    <row r="16" spans="1:8">
      <c r="A16" s="30" t="s">
        <v>339</v>
      </c>
      <c r="B16" s="30" t="s">
        <v>340</v>
      </c>
      <c r="C16" s="32" t="s">
        <v>278</v>
      </c>
      <c r="D16" s="32" t="s">
        <v>278</v>
      </c>
      <c r="E16" s="32" t="s">
        <v>278</v>
      </c>
      <c r="F16" s="32" t="s">
        <v>278</v>
      </c>
      <c r="G16" s="32" t="s">
        <v>278</v>
      </c>
      <c r="H16" s="32" t="s">
        <v>278</v>
      </c>
    </row>
    <row r="17" spans="1:8">
      <c r="A17" s="30" t="s">
        <v>341</v>
      </c>
      <c r="B17" s="30" t="s">
        <v>342</v>
      </c>
      <c r="C17" s="31" t="s">
        <v>278</v>
      </c>
      <c r="D17" s="31" t="s">
        <v>278</v>
      </c>
      <c r="E17" s="31" t="s">
        <v>278</v>
      </c>
      <c r="F17" s="31" t="s">
        <v>278</v>
      </c>
      <c r="G17" s="31" t="s">
        <v>278</v>
      </c>
      <c r="H17" s="31" t="s">
        <v>278</v>
      </c>
    </row>
    <row r="18" spans="1:8">
      <c r="A18" s="30" t="s">
        <v>343</v>
      </c>
      <c r="B18" s="30" t="s">
        <v>344</v>
      </c>
      <c r="C18" s="32" t="s">
        <v>278</v>
      </c>
      <c r="D18" s="32" t="s">
        <v>278</v>
      </c>
      <c r="E18" s="32" t="s">
        <v>278</v>
      </c>
      <c r="F18" s="32" t="s">
        <v>278</v>
      </c>
      <c r="G18" s="32" t="s">
        <v>278</v>
      </c>
      <c r="H18" s="32" t="s">
        <v>278</v>
      </c>
    </row>
    <row r="19" spans="1:8">
      <c r="A19" s="30" t="s">
        <v>345</v>
      </c>
      <c r="B19" s="30" t="s">
        <v>346</v>
      </c>
      <c r="C19" s="31" t="s">
        <v>278</v>
      </c>
      <c r="D19" s="31" t="s">
        <v>278</v>
      </c>
      <c r="E19" s="31" t="s">
        <v>278</v>
      </c>
      <c r="F19" s="31" t="s">
        <v>278</v>
      </c>
      <c r="G19" s="31" t="s">
        <v>278</v>
      </c>
      <c r="H19" s="31" t="s">
        <v>278</v>
      </c>
    </row>
    <row r="20" spans="1:8">
      <c r="A20" s="30" t="s">
        <v>347</v>
      </c>
      <c r="B20" s="30" t="s">
        <v>335</v>
      </c>
      <c r="C20" s="38">
        <v>5058.79</v>
      </c>
      <c r="D20" s="38">
        <v>10518.47</v>
      </c>
      <c r="E20" s="38">
        <v>5685.24</v>
      </c>
      <c r="F20" s="38">
        <v>9662.7199999999993</v>
      </c>
      <c r="G20" s="38">
        <v>9777.1299999999992</v>
      </c>
      <c r="H20" s="38">
        <v>13717.94</v>
      </c>
    </row>
    <row r="21" spans="1:8">
      <c r="A21" s="30" t="s">
        <v>348</v>
      </c>
      <c r="B21" s="30" t="s">
        <v>340</v>
      </c>
      <c r="C21" s="39">
        <v>3617.25</v>
      </c>
      <c r="D21" s="39">
        <v>26722.01</v>
      </c>
      <c r="E21" s="31" t="s">
        <v>278</v>
      </c>
      <c r="F21" s="39">
        <v>31627.81</v>
      </c>
      <c r="G21" s="39">
        <v>4674.38</v>
      </c>
      <c r="H21" s="39">
        <v>30506.05</v>
      </c>
    </row>
    <row r="22" spans="1:8">
      <c r="A22" s="30" t="s">
        <v>349</v>
      </c>
      <c r="B22" s="30" t="s">
        <v>350</v>
      </c>
      <c r="C22" s="38">
        <v>2080.29</v>
      </c>
      <c r="D22" s="38">
        <v>24024.12</v>
      </c>
      <c r="E22" s="38">
        <v>2403.16</v>
      </c>
      <c r="F22" s="38">
        <v>24895.119999999999</v>
      </c>
      <c r="G22" s="38">
        <v>8204.14</v>
      </c>
      <c r="H22" s="38">
        <v>23707.99</v>
      </c>
    </row>
    <row r="23" spans="1:8">
      <c r="A23" s="30" t="s">
        <v>351</v>
      </c>
      <c r="B23" s="30" t="s">
        <v>344</v>
      </c>
      <c r="C23" s="40">
        <v>8.6999999999999993</v>
      </c>
      <c r="D23" s="39">
        <v>56.89</v>
      </c>
      <c r="E23" s="39">
        <v>28.68</v>
      </c>
      <c r="F23" s="39">
        <v>60.15</v>
      </c>
      <c r="G23" s="39">
        <v>98.86</v>
      </c>
      <c r="H23" s="39">
        <v>9.33</v>
      </c>
    </row>
    <row r="24" spans="1:8">
      <c r="A24" s="30" t="s">
        <v>352</v>
      </c>
      <c r="B24" s="30" t="s">
        <v>346</v>
      </c>
      <c r="C24" s="41">
        <v>11.5</v>
      </c>
      <c r="D24" s="38">
        <v>758.47</v>
      </c>
      <c r="E24" s="38">
        <v>156.07</v>
      </c>
      <c r="F24" s="38">
        <v>183.85</v>
      </c>
      <c r="G24" s="38">
        <v>0.37</v>
      </c>
      <c r="H24" s="38">
        <v>131.03</v>
      </c>
    </row>
    <row r="25" spans="1:8">
      <c r="A25" s="30" t="s">
        <v>353</v>
      </c>
      <c r="B25" s="30" t="s">
        <v>340</v>
      </c>
      <c r="C25" s="31" t="s">
        <v>278</v>
      </c>
      <c r="D25" s="31" t="s">
        <v>278</v>
      </c>
      <c r="E25" s="31" t="s">
        <v>278</v>
      </c>
      <c r="F25" s="31" t="s">
        <v>278</v>
      </c>
      <c r="G25" s="31" t="s">
        <v>278</v>
      </c>
      <c r="H25" s="31" t="s">
        <v>278</v>
      </c>
    </row>
    <row r="26" spans="1:8">
      <c r="A26" s="30" t="s">
        <v>354</v>
      </c>
      <c r="B26" s="30" t="s">
        <v>355</v>
      </c>
      <c r="C26" s="32" t="s">
        <v>278</v>
      </c>
      <c r="D26" s="32" t="s">
        <v>278</v>
      </c>
      <c r="E26" s="32" t="s">
        <v>278</v>
      </c>
      <c r="F26" s="32" t="s">
        <v>278</v>
      </c>
      <c r="G26" s="32" t="s">
        <v>278</v>
      </c>
      <c r="H26" s="32" t="s">
        <v>278</v>
      </c>
    </row>
    <row r="27" spans="1:8">
      <c r="A27" s="30" t="s">
        <v>356</v>
      </c>
      <c r="B27" s="30" t="s">
        <v>357</v>
      </c>
      <c r="C27" s="31" t="s">
        <v>278</v>
      </c>
      <c r="D27" s="31" t="s">
        <v>278</v>
      </c>
      <c r="E27" s="31" t="s">
        <v>278</v>
      </c>
      <c r="F27" s="31" t="s">
        <v>278</v>
      </c>
      <c r="G27" s="31" t="s">
        <v>278</v>
      </c>
      <c r="H27" s="31" t="s">
        <v>278</v>
      </c>
    </row>
    <row r="28" spans="1:8">
      <c r="A28" s="30" t="s">
        <v>358</v>
      </c>
      <c r="B28" s="30" t="s">
        <v>346</v>
      </c>
      <c r="C28" s="32" t="s">
        <v>278</v>
      </c>
      <c r="D28" s="32" t="s">
        <v>278</v>
      </c>
      <c r="E28" s="32" t="s">
        <v>278</v>
      </c>
      <c r="F28" s="32" t="s">
        <v>278</v>
      </c>
      <c r="G28" s="32" t="s">
        <v>278</v>
      </c>
      <c r="H28" s="32" t="s">
        <v>278</v>
      </c>
    </row>
    <row r="29" spans="1:8">
      <c r="A29" s="30" t="s">
        <v>359</v>
      </c>
      <c r="B29" s="30" t="s">
        <v>360</v>
      </c>
      <c r="C29" s="31" t="s">
        <v>278</v>
      </c>
      <c r="D29" s="31" t="s">
        <v>278</v>
      </c>
      <c r="E29" s="31" t="s">
        <v>278</v>
      </c>
      <c r="F29" s="31" t="s">
        <v>278</v>
      </c>
      <c r="G29" s="31" t="s">
        <v>278</v>
      </c>
      <c r="H29" s="31" t="s">
        <v>278</v>
      </c>
    </row>
    <row r="30" spans="1:8">
      <c r="A30" s="30" t="s">
        <v>361</v>
      </c>
      <c r="B30" s="30" t="s">
        <v>362</v>
      </c>
      <c r="C30" s="32" t="s">
        <v>278</v>
      </c>
      <c r="D30" s="32" t="s">
        <v>278</v>
      </c>
      <c r="E30" s="32" t="s">
        <v>278</v>
      </c>
      <c r="F30" s="32" t="s">
        <v>278</v>
      </c>
      <c r="G30" s="32" t="s">
        <v>278</v>
      </c>
      <c r="H30" s="32" t="s">
        <v>278</v>
      </c>
    </row>
    <row r="31" spans="1:8">
      <c r="A31" s="30" t="s">
        <v>363</v>
      </c>
      <c r="B31" s="30" t="s">
        <v>364</v>
      </c>
      <c r="C31" s="31" t="s">
        <v>278</v>
      </c>
      <c r="D31" s="31" t="s">
        <v>278</v>
      </c>
      <c r="E31" s="31" t="s">
        <v>278</v>
      </c>
      <c r="F31" s="31" t="s">
        <v>278</v>
      </c>
      <c r="G31" s="31" t="s">
        <v>278</v>
      </c>
      <c r="H31" s="31" t="s">
        <v>278</v>
      </c>
    </row>
    <row r="32" spans="1:8">
      <c r="A32" s="30" t="s">
        <v>365</v>
      </c>
      <c r="B32" s="30" t="s">
        <v>366</v>
      </c>
      <c r="C32" s="42">
        <v>122298.97</v>
      </c>
      <c r="D32" s="42">
        <v>31860.98</v>
      </c>
      <c r="E32" s="42">
        <v>87572.54</v>
      </c>
      <c r="F32" s="42">
        <v>20315.990000000002</v>
      </c>
      <c r="G32" s="42">
        <v>66698.31</v>
      </c>
      <c r="H32" s="42">
        <v>20996.75</v>
      </c>
    </row>
    <row r="33" spans="1:8">
      <c r="A33" s="30" t="s">
        <v>367</v>
      </c>
      <c r="B33" s="30" t="s">
        <v>368</v>
      </c>
      <c r="C33" s="45">
        <v>6725.6</v>
      </c>
      <c r="D33" s="43">
        <v>11735.84</v>
      </c>
      <c r="E33" s="43">
        <v>2632.57</v>
      </c>
      <c r="F33" s="43">
        <v>14533.31</v>
      </c>
      <c r="G33" s="43">
        <v>376.34</v>
      </c>
      <c r="H33" s="43">
        <v>4058.73</v>
      </c>
    </row>
    <row r="34" spans="1:8">
      <c r="A34" s="30" t="s">
        <v>369</v>
      </c>
      <c r="B34" s="30" t="s">
        <v>370</v>
      </c>
      <c r="C34" s="32" t="s">
        <v>278</v>
      </c>
      <c r="D34" s="32" t="s">
        <v>278</v>
      </c>
      <c r="E34" s="32" t="s">
        <v>278</v>
      </c>
      <c r="F34" s="32" t="s">
        <v>278</v>
      </c>
      <c r="G34" s="32" t="s">
        <v>278</v>
      </c>
      <c r="H34" s="32" t="s">
        <v>278</v>
      </c>
    </row>
    <row r="35" spans="1:8">
      <c r="A35" s="30" t="s">
        <v>371</v>
      </c>
      <c r="B35" s="30" t="s">
        <v>372</v>
      </c>
      <c r="C35" s="43">
        <v>297.33999999999997</v>
      </c>
      <c r="D35" s="43">
        <v>7.65</v>
      </c>
      <c r="E35" s="43">
        <v>216.95</v>
      </c>
      <c r="F35" s="43">
        <v>130.19</v>
      </c>
      <c r="G35" s="43">
        <v>93.59</v>
      </c>
      <c r="H35" s="43">
        <v>248.42</v>
      </c>
    </row>
    <row r="36" spans="1:8">
      <c r="A36" s="30" t="s">
        <v>373</v>
      </c>
      <c r="B36" s="30" t="s">
        <v>374</v>
      </c>
      <c r="C36" s="42">
        <v>3056.32</v>
      </c>
      <c r="D36" s="42">
        <v>1214.0899999999999</v>
      </c>
      <c r="E36" s="42">
        <v>1074.53</v>
      </c>
      <c r="F36" s="42">
        <v>521.11</v>
      </c>
      <c r="G36" s="44">
        <v>762.6</v>
      </c>
      <c r="H36" s="42">
        <v>830.93</v>
      </c>
    </row>
    <row r="37" spans="1:8">
      <c r="A37" s="30" t="s">
        <v>375</v>
      </c>
      <c r="B37" s="30" t="s">
        <v>376</v>
      </c>
      <c r="C37" s="33" t="s">
        <v>278</v>
      </c>
      <c r="D37" s="45">
        <v>897.5</v>
      </c>
      <c r="E37" s="43">
        <v>1.02</v>
      </c>
      <c r="F37" s="43">
        <v>269.19</v>
      </c>
      <c r="G37" s="45">
        <v>7</v>
      </c>
      <c r="H37" s="43">
        <v>117.54</v>
      </c>
    </row>
    <row r="38" spans="1:8">
      <c r="A38" s="30" t="s">
        <v>377</v>
      </c>
      <c r="B38" s="30" t="s">
        <v>378</v>
      </c>
      <c r="C38" s="42">
        <v>1413.17</v>
      </c>
      <c r="D38" s="42">
        <v>380.53</v>
      </c>
      <c r="E38" s="42">
        <v>17350.060000000001</v>
      </c>
      <c r="F38" s="42">
        <v>0.05</v>
      </c>
      <c r="G38" s="42">
        <v>683.14</v>
      </c>
      <c r="H38" s="42">
        <v>917.88</v>
      </c>
    </row>
    <row r="39" spans="1:8">
      <c r="A39" s="30" t="s">
        <v>379</v>
      </c>
      <c r="B39" s="30" t="s">
        <v>380</v>
      </c>
      <c r="C39" s="39">
        <v>3.29</v>
      </c>
      <c r="D39" s="39">
        <v>8.86</v>
      </c>
      <c r="E39" s="39">
        <v>61.58</v>
      </c>
      <c r="F39" s="39">
        <v>1026.24</v>
      </c>
      <c r="G39" s="39">
        <v>524.83000000000004</v>
      </c>
      <c r="H39" s="31" t="s">
        <v>278</v>
      </c>
    </row>
    <row r="40" spans="1:8">
      <c r="A40" s="30" t="s">
        <v>381</v>
      </c>
      <c r="B40" s="30" t="s">
        <v>382</v>
      </c>
      <c r="C40" s="32" t="s">
        <v>278</v>
      </c>
      <c r="D40" s="32" t="s">
        <v>278</v>
      </c>
      <c r="E40" s="32" t="s">
        <v>278</v>
      </c>
      <c r="F40" s="32" t="s">
        <v>278</v>
      </c>
      <c r="G40" s="32" t="s">
        <v>278</v>
      </c>
      <c r="H40" s="32" t="s">
        <v>278</v>
      </c>
    </row>
    <row r="41" spans="1:8">
      <c r="A41" s="30" t="s">
        <v>383</v>
      </c>
      <c r="B41" s="30" t="s">
        <v>384</v>
      </c>
      <c r="C41" s="39">
        <v>124.18</v>
      </c>
      <c r="D41" s="39">
        <v>240.49</v>
      </c>
      <c r="E41" s="39">
        <v>260.07</v>
      </c>
      <c r="F41" s="39">
        <v>313.25</v>
      </c>
      <c r="G41" s="39">
        <v>158.51</v>
      </c>
      <c r="H41" s="39">
        <v>13.39</v>
      </c>
    </row>
    <row r="42" spans="1:8">
      <c r="A42" s="30" t="s">
        <v>385</v>
      </c>
      <c r="B42" s="30" t="s">
        <v>386</v>
      </c>
      <c r="C42" s="38">
        <v>337158.72</v>
      </c>
      <c r="D42" s="38">
        <v>270517.03999999998</v>
      </c>
      <c r="E42" s="38">
        <v>299519.09000000003</v>
      </c>
      <c r="F42" s="38">
        <v>138970.35999999999</v>
      </c>
      <c r="G42" s="38">
        <v>1395.16</v>
      </c>
      <c r="H42" s="41">
        <v>110648.8</v>
      </c>
    </row>
    <row r="43" spans="1:8">
      <c r="A43" s="30" t="s">
        <v>387</v>
      </c>
      <c r="B43" s="30" t="s">
        <v>388</v>
      </c>
      <c r="C43" s="39">
        <v>245.15</v>
      </c>
      <c r="D43" s="40">
        <v>10.8</v>
      </c>
      <c r="E43" s="40">
        <v>110.6</v>
      </c>
      <c r="F43" s="39">
        <v>69.27</v>
      </c>
      <c r="G43" s="39">
        <v>289.41000000000003</v>
      </c>
      <c r="H43" s="40">
        <v>9.5</v>
      </c>
    </row>
    <row r="44" spans="1:8">
      <c r="A44" s="30" t="s">
        <v>389</v>
      </c>
      <c r="B44" s="30" t="s">
        <v>390</v>
      </c>
      <c r="C44" s="32" t="s">
        <v>278</v>
      </c>
      <c r="D44" s="38">
        <v>0.05</v>
      </c>
      <c r="E44" s="41">
        <v>0.3</v>
      </c>
      <c r="F44" s="38">
        <v>10.66</v>
      </c>
      <c r="G44" s="38">
        <v>0.52</v>
      </c>
      <c r="H44" s="38">
        <v>14.33</v>
      </c>
    </row>
    <row r="45" spans="1:8">
      <c r="A45" s="30" t="s">
        <v>391</v>
      </c>
      <c r="B45" s="30" t="s">
        <v>392</v>
      </c>
      <c r="C45" s="39">
        <v>0.54</v>
      </c>
      <c r="D45" s="39">
        <v>28.77</v>
      </c>
      <c r="E45" s="39">
        <v>0.38</v>
      </c>
      <c r="F45" s="39">
        <v>3.79</v>
      </c>
      <c r="G45" s="39">
        <v>243.82</v>
      </c>
      <c r="H45" s="39">
        <v>1.49</v>
      </c>
    </row>
    <row r="46" spans="1:8">
      <c r="A46" s="30" t="s">
        <v>393</v>
      </c>
      <c r="B46" s="30" t="s">
        <v>394</v>
      </c>
      <c r="C46" s="41">
        <v>496.8</v>
      </c>
      <c r="D46" s="38">
        <v>37291.870000000003</v>
      </c>
      <c r="E46" s="38">
        <v>1132.48</v>
      </c>
      <c r="F46" s="38">
        <v>38290.54</v>
      </c>
      <c r="G46" s="38">
        <v>139.16999999999999</v>
      </c>
      <c r="H46" s="41">
        <v>10992.3</v>
      </c>
    </row>
    <row r="47" spans="1:8">
      <c r="A47" s="30" t="s">
        <v>395</v>
      </c>
      <c r="B47" s="30" t="s">
        <v>396</v>
      </c>
      <c r="C47" s="39">
        <v>35475.360000000001</v>
      </c>
      <c r="D47" s="40">
        <v>1101600</v>
      </c>
      <c r="E47" s="39">
        <v>149598.22</v>
      </c>
      <c r="F47" s="40">
        <v>750769.6</v>
      </c>
      <c r="G47" s="39">
        <v>1165457.83</v>
      </c>
      <c r="H47" s="39">
        <v>571901.06999999995</v>
      </c>
    </row>
    <row r="48" spans="1:8">
      <c r="A48" s="30" t="s">
        <v>397</v>
      </c>
      <c r="B48" s="30" t="s">
        <v>398</v>
      </c>
      <c r="C48" s="41">
        <v>297.2</v>
      </c>
      <c r="D48" s="38">
        <v>475.71</v>
      </c>
      <c r="E48" s="38">
        <v>9643.6299999999992</v>
      </c>
      <c r="F48" s="38">
        <v>1431.33</v>
      </c>
      <c r="G48" s="38">
        <v>472.34</v>
      </c>
      <c r="H48" s="38">
        <v>2136.33</v>
      </c>
    </row>
    <row r="49" spans="1:8">
      <c r="A49" s="30" t="s">
        <v>399</v>
      </c>
      <c r="B49" s="30" t="s">
        <v>400</v>
      </c>
      <c r="C49" s="39">
        <v>5533.47</v>
      </c>
      <c r="D49" s="39">
        <v>3830.38</v>
      </c>
      <c r="E49" s="39">
        <v>6244.88</v>
      </c>
      <c r="F49" s="39">
        <v>8809.49</v>
      </c>
      <c r="G49" s="39">
        <v>8928.91</v>
      </c>
      <c r="H49" s="40">
        <v>5147.8999999999996</v>
      </c>
    </row>
    <row r="50" spans="1:8">
      <c r="A50" s="30" t="s">
        <v>401</v>
      </c>
      <c r="B50" s="30" t="s">
        <v>402</v>
      </c>
      <c r="C50" s="38">
        <v>116.01</v>
      </c>
      <c r="D50" s="38">
        <v>1.06</v>
      </c>
      <c r="E50" s="38">
        <v>107317.41</v>
      </c>
      <c r="F50" s="38">
        <v>52.29</v>
      </c>
      <c r="G50" s="38">
        <v>145.02000000000001</v>
      </c>
      <c r="H50" s="38">
        <v>27.88</v>
      </c>
    </row>
    <row r="51" spans="1:8">
      <c r="A51" s="30" t="s">
        <v>403</v>
      </c>
      <c r="B51" s="30" t="s">
        <v>404</v>
      </c>
      <c r="C51" s="39">
        <v>22747.46</v>
      </c>
      <c r="D51" s="39">
        <v>1598.61</v>
      </c>
      <c r="E51" s="39">
        <v>268.33</v>
      </c>
      <c r="F51" s="39">
        <v>106.54</v>
      </c>
      <c r="G51" s="39">
        <v>859637.27</v>
      </c>
      <c r="H51" s="39">
        <v>24734.880000000001</v>
      </c>
    </row>
    <row r="52" spans="1:8">
      <c r="A52" s="30" t="s">
        <v>405</v>
      </c>
      <c r="B52" s="30" t="s">
        <v>406</v>
      </c>
      <c r="C52" s="38">
        <v>51707.78</v>
      </c>
      <c r="D52" s="38">
        <v>7773.84</v>
      </c>
      <c r="E52" s="38">
        <v>48912.69</v>
      </c>
      <c r="F52" s="38">
        <v>1273.71</v>
      </c>
      <c r="G52" s="41">
        <v>24140.7</v>
      </c>
      <c r="H52" s="38">
        <v>7718.27</v>
      </c>
    </row>
    <row r="53" spans="1:8">
      <c r="A53" s="30" t="s">
        <v>407</v>
      </c>
      <c r="B53" s="30" t="s">
        <v>408</v>
      </c>
      <c r="C53" s="31" t="s">
        <v>278</v>
      </c>
      <c r="D53" s="31" t="s">
        <v>278</v>
      </c>
      <c r="E53" s="31" t="s">
        <v>278</v>
      </c>
      <c r="F53" s="31" t="s">
        <v>278</v>
      </c>
      <c r="G53" s="31" t="s">
        <v>278</v>
      </c>
      <c r="H53" s="31" t="s">
        <v>278</v>
      </c>
    </row>
    <row r="54" spans="1:8">
      <c r="A54" s="30" t="s">
        <v>409</v>
      </c>
      <c r="B54" s="30" t="s">
        <v>410</v>
      </c>
      <c r="C54" s="38">
        <v>127083.78</v>
      </c>
      <c r="D54" s="38">
        <v>116451.99</v>
      </c>
      <c r="E54" s="38">
        <v>176041.76</v>
      </c>
      <c r="F54" s="38">
        <v>66467.240000000005</v>
      </c>
      <c r="G54" s="38">
        <v>133139.04</v>
      </c>
      <c r="H54" s="38">
        <v>13996.54</v>
      </c>
    </row>
    <row r="55" spans="1:8">
      <c r="A55" s="30" t="s">
        <v>411</v>
      </c>
      <c r="B55" s="30" t="s">
        <v>412</v>
      </c>
      <c r="C55" s="39">
        <v>73250.080000000002</v>
      </c>
      <c r="D55" s="39">
        <v>485834.14</v>
      </c>
      <c r="E55" s="39">
        <v>93201.32</v>
      </c>
      <c r="F55" s="39">
        <v>320628.86</v>
      </c>
      <c r="G55" s="40">
        <v>844252.3</v>
      </c>
      <c r="H55" s="39">
        <v>339227.79</v>
      </c>
    </row>
    <row r="56" spans="1:8">
      <c r="A56" s="30" t="s">
        <v>413</v>
      </c>
      <c r="B56" s="30" t="s">
        <v>414</v>
      </c>
      <c r="C56" s="38">
        <v>4558.2700000000004</v>
      </c>
      <c r="D56" s="41">
        <v>5082.1000000000004</v>
      </c>
      <c r="E56" s="38">
        <v>4171.04</v>
      </c>
      <c r="F56" s="38">
        <v>14430.66</v>
      </c>
      <c r="G56" s="38">
        <v>210448.71</v>
      </c>
      <c r="H56" s="38">
        <v>15224.34</v>
      </c>
    </row>
    <row r="57" spans="1:8">
      <c r="A57" s="30" t="s">
        <v>415</v>
      </c>
      <c r="B57" s="30" t="s">
        <v>416</v>
      </c>
      <c r="C57" s="39">
        <v>18252.11</v>
      </c>
      <c r="D57" s="39">
        <v>2233.0500000000002</v>
      </c>
      <c r="E57" s="39">
        <v>42700.97</v>
      </c>
      <c r="F57" s="39">
        <v>3345.15</v>
      </c>
      <c r="G57" s="39">
        <v>34809.03</v>
      </c>
      <c r="H57" s="39">
        <v>3035.83</v>
      </c>
    </row>
    <row r="58" spans="1:8">
      <c r="A58" s="30" t="s">
        <v>417</v>
      </c>
      <c r="B58" s="30" t="s">
        <v>418</v>
      </c>
      <c r="C58" s="38">
        <v>210435.55</v>
      </c>
      <c r="D58" s="38">
        <v>142595.82999999999</v>
      </c>
      <c r="E58" s="38">
        <v>309868.02</v>
      </c>
      <c r="F58" s="38">
        <v>171705.48</v>
      </c>
      <c r="G58" s="38">
        <v>359369.06</v>
      </c>
      <c r="H58" s="38">
        <v>178412.47</v>
      </c>
    </row>
    <row r="59" spans="1:8">
      <c r="A59" s="30" t="s">
        <v>419</v>
      </c>
      <c r="B59" s="30" t="s">
        <v>420</v>
      </c>
      <c r="C59" s="39">
        <v>331241.71999999997</v>
      </c>
      <c r="D59" s="39">
        <v>300222.46999999997</v>
      </c>
      <c r="E59" s="40">
        <v>351198.2</v>
      </c>
      <c r="F59" s="39">
        <v>267112.74</v>
      </c>
      <c r="G59" s="39">
        <v>419230.81</v>
      </c>
      <c r="H59" s="39">
        <v>272100.40999999997</v>
      </c>
    </row>
    <row r="60" spans="1:8">
      <c r="A60" s="30" t="s">
        <v>421</v>
      </c>
      <c r="B60" s="30" t="s">
        <v>422</v>
      </c>
      <c r="C60" s="38">
        <v>2975.47</v>
      </c>
      <c r="D60" s="38">
        <v>23290.19</v>
      </c>
      <c r="E60" s="41">
        <v>6760.1</v>
      </c>
      <c r="F60" s="38">
        <v>22521.63</v>
      </c>
      <c r="G60" s="38">
        <v>9506.65</v>
      </c>
      <c r="H60" s="38">
        <v>3314.34</v>
      </c>
    </row>
    <row r="61" spans="1:8">
      <c r="A61" s="30" t="s">
        <v>423</v>
      </c>
      <c r="B61" s="30" t="s">
        <v>424</v>
      </c>
      <c r="C61" s="39">
        <v>746.47</v>
      </c>
      <c r="D61" s="39">
        <v>698.76</v>
      </c>
      <c r="E61" s="40">
        <v>222.7</v>
      </c>
      <c r="F61" s="39">
        <v>499.28</v>
      </c>
      <c r="G61" s="39">
        <v>821.95</v>
      </c>
      <c r="H61" s="39">
        <v>127.12</v>
      </c>
    </row>
    <row r="62" spans="1:8">
      <c r="A62" s="30" t="s">
        <v>425</v>
      </c>
      <c r="B62" s="30" t="s">
        <v>426</v>
      </c>
      <c r="C62" s="32" t="s">
        <v>278</v>
      </c>
      <c r="D62" s="32" t="s">
        <v>278</v>
      </c>
      <c r="E62" s="32" t="s">
        <v>278</v>
      </c>
      <c r="F62" s="32" t="s">
        <v>278</v>
      </c>
      <c r="G62" s="32" t="s">
        <v>278</v>
      </c>
      <c r="H62" s="32" t="s">
        <v>278</v>
      </c>
    </row>
    <row r="63" spans="1:8">
      <c r="A63" s="30" t="s">
        <v>427</v>
      </c>
      <c r="B63" s="30" t="s">
        <v>428</v>
      </c>
      <c r="C63" s="39">
        <v>22920.52</v>
      </c>
      <c r="D63" s="39">
        <v>25793.38</v>
      </c>
      <c r="E63" s="39">
        <v>24340.26</v>
      </c>
      <c r="F63" s="39">
        <v>22469.06</v>
      </c>
      <c r="G63" s="39">
        <v>21770.02</v>
      </c>
      <c r="H63" s="39">
        <v>11049.88</v>
      </c>
    </row>
    <row r="64" spans="1:8">
      <c r="A64" s="30" t="s">
        <v>429</v>
      </c>
      <c r="B64" s="30" t="s">
        <v>430</v>
      </c>
      <c r="C64" s="38">
        <v>20798.03</v>
      </c>
      <c r="D64" s="38">
        <v>1595.24</v>
      </c>
      <c r="E64" s="38">
        <v>22200.54</v>
      </c>
      <c r="F64" s="38">
        <v>1574.82</v>
      </c>
      <c r="G64" s="38">
        <v>2309.92</v>
      </c>
      <c r="H64" s="38">
        <v>1669.37</v>
      </c>
    </row>
    <row r="65" spans="1:8">
      <c r="A65" s="30" t="s">
        <v>431</v>
      </c>
      <c r="B65" s="30" t="s">
        <v>432</v>
      </c>
      <c r="C65" s="31" t="s">
        <v>278</v>
      </c>
      <c r="D65" s="31" t="s">
        <v>278</v>
      </c>
      <c r="E65" s="31" t="s">
        <v>278</v>
      </c>
      <c r="F65" s="31" t="s">
        <v>278</v>
      </c>
      <c r="G65" s="31" t="s">
        <v>278</v>
      </c>
      <c r="H65" s="31" t="s">
        <v>278</v>
      </c>
    </row>
    <row r="66" spans="1:8">
      <c r="A66" s="30" t="s">
        <v>433</v>
      </c>
      <c r="B66" s="30" t="s">
        <v>434</v>
      </c>
      <c r="C66" s="41">
        <v>5353.5</v>
      </c>
      <c r="D66" s="38">
        <v>33100.17</v>
      </c>
      <c r="E66" s="38">
        <v>4525.93</v>
      </c>
      <c r="F66" s="38">
        <v>34574.089999999997</v>
      </c>
      <c r="G66" s="38">
        <v>5105.75</v>
      </c>
      <c r="H66" s="38">
        <v>34275.620000000003</v>
      </c>
    </row>
    <row r="67" spans="1:8">
      <c r="A67" s="30" t="s">
        <v>435</v>
      </c>
      <c r="B67" s="30" t="s">
        <v>436</v>
      </c>
      <c r="C67" s="31" t="s">
        <v>278</v>
      </c>
      <c r="D67" s="31" t="s">
        <v>278</v>
      </c>
      <c r="E67" s="31" t="s">
        <v>278</v>
      </c>
      <c r="F67" s="31" t="s">
        <v>278</v>
      </c>
      <c r="G67" s="31" t="s">
        <v>278</v>
      </c>
      <c r="H67" s="31" t="s">
        <v>278</v>
      </c>
    </row>
    <row r="68" spans="1:8">
      <c r="A68" s="30" t="s">
        <v>437</v>
      </c>
      <c r="B68" s="30" t="s">
        <v>438</v>
      </c>
      <c r="C68" s="38">
        <v>788128.65</v>
      </c>
      <c r="D68" s="38">
        <v>2669043.0299999998</v>
      </c>
      <c r="E68" s="38">
        <v>1198354.71</v>
      </c>
      <c r="F68" s="38">
        <v>2720058.25</v>
      </c>
      <c r="G68" s="38">
        <v>1723179.33</v>
      </c>
      <c r="H68" s="38">
        <v>2695107.46</v>
      </c>
    </row>
    <row r="69" spans="1:8"/>
    <row r="70" spans="1:8">
      <c r="A70" s="26" t="s">
        <v>318</v>
      </c>
    </row>
    <row r="71" spans="1:8">
      <c r="A71" s="26" t="s">
        <v>278</v>
      </c>
      <c r="B71" s="25" t="s">
        <v>319</v>
      </c>
    </row>
  </sheetData>
  <mergeCells count="5">
    <mergeCell ref="C10:D10"/>
    <mergeCell ref="E10:F10"/>
    <mergeCell ref="A11:B11"/>
    <mergeCell ref="G10:H10"/>
    <mergeCell ref="A10:B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2:E6"/>
  <sheetViews>
    <sheetView workbookViewId="0">
      <selection activeCell="D13" sqref="D13"/>
    </sheetView>
  </sheetViews>
  <sheetFormatPr baseColWidth="10" defaultRowHeight="14.4"/>
  <cols>
    <col min="2" max="2" width="19" customWidth="1"/>
  </cols>
  <sheetData>
    <row r="2" spans="2:5">
      <c r="B2" s="34" t="s">
        <v>439</v>
      </c>
    </row>
    <row r="3" spans="2:5">
      <c r="B3" t="s">
        <v>440</v>
      </c>
    </row>
    <row r="4" spans="2:5">
      <c r="B4" t="s">
        <v>441</v>
      </c>
      <c r="C4">
        <v>2015</v>
      </c>
      <c r="D4">
        <v>2019</v>
      </c>
      <c r="E4">
        <v>2023</v>
      </c>
    </row>
    <row r="5" spans="2:5">
      <c r="B5" t="s">
        <v>50</v>
      </c>
      <c r="C5" s="46">
        <f>'Anatomie - Blézat'!F71/('Anatomie - Blézat'!F71+'Anatomie - Blézat'!F59+'Anatomie - Blézat'!F47)</f>
        <v>4.2953590969585696E-2</v>
      </c>
      <c r="D5" s="46">
        <f>'Anatomie - Blézat'!G71/('Anatomie - Blézat'!G71+'Anatomie - Blézat'!G59+'Anatomie - Blézat'!G47)</f>
        <v>2.1041063680425798E-2</v>
      </c>
      <c r="E5" s="46">
        <f>'Anatomie - Blézat'!H71/('Anatomie - Blézat'!H71+'Anatomie - Blézat'!H59+'Anatomie - Blézat'!H47)</f>
        <v>1.065612916967402E-2</v>
      </c>
    </row>
    <row r="6" spans="2:5">
      <c r="B6" t="s">
        <v>442</v>
      </c>
      <c r="C6" s="8">
        <f>1-C5</f>
        <v>0.95704640903041427</v>
      </c>
      <c r="D6" s="8">
        <f>1-D5</f>
        <v>0.9789589363195742</v>
      </c>
      <c r="E6" s="8">
        <f>1-E5</f>
        <v>0.98934387083032593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64A2"/>
  </sheetPr>
  <dimension ref="A1:Q85"/>
  <sheetViews>
    <sheetView workbookViewId="0"/>
  </sheetViews>
  <sheetFormatPr baseColWidth="10" defaultColWidth="8.88671875" defaultRowHeight="14.4"/>
  <cols>
    <col min="1" max="1" width="19" customWidth="1"/>
    <col min="2" max="2" width="46" customWidth="1"/>
    <col min="3" max="3" width="39" customWidth="1"/>
    <col min="4" max="4" width="21" customWidth="1"/>
    <col min="5" max="5" width="18" customWidth="1"/>
    <col min="6" max="7" width="13" customWidth="1"/>
    <col min="8" max="8" width="86" customWidth="1"/>
    <col min="9" max="9" width="53" customWidth="1"/>
    <col min="10" max="10" width="135" customWidth="1"/>
    <col min="11" max="11" width="32" customWidth="1"/>
    <col min="12" max="12" width="60" customWidth="1"/>
    <col min="13" max="13" width="35" customWidth="1"/>
    <col min="14" max="14" width="29" customWidth="1"/>
    <col min="15" max="15" width="35" customWidth="1"/>
    <col min="16" max="16" width="60" customWidth="1"/>
    <col min="17" max="17" width="23" customWidth="1"/>
  </cols>
  <sheetData>
    <row r="1" spans="1:17" ht="15" customHeight="1">
      <c r="A1" s="103" t="s">
        <v>443</v>
      </c>
      <c r="B1" s="103" t="s">
        <v>118</v>
      </c>
      <c r="C1" s="103" t="s">
        <v>119</v>
      </c>
      <c r="D1" s="103" t="s">
        <v>17</v>
      </c>
      <c r="E1" s="103" t="s">
        <v>20</v>
      </c>
      <c r="F1" s="103" t="s">
        <v>22</v>
      </c>
      <c r="G1" s="103" t="s">
        <v>25</v>
      </c>
      <c r="H1" s="103" t="s">
        <v>27</v>
      </c>
      <c r="I1" s="103" t="s">
        <v>30</v>
      </c>
      <c r="J1" s="103" t="s">
        <v>32</v>
      </c>
      <c r="K1" s="103" t="s">
        <v>34</v>
      </c>
      <c r="L1" s="103" t="s">
        <v>36</v>
      </c>
      <c r="M1" s="103" t="s">
        <v>38</v>
      </c>
      <c r="N1" s="103" t="s">
        <v>43</v>
      </c>
      <c r="O1" s="103" t="s">
        <v>444</v>
      </c>
      <c r="P1" s="103" t="s">
        <v>36</v>
      </c>
      <c r="Q1" s="103" t="s">
        <v>30</v>
      </c>
    </row>
    <row r="2" spans="1:17" ht="15" customHeight="1">
      <c r="A2" s="104">
        <v>8</v>
      </c>
      <c r="B2" s="104" t="s">
        <v>89</v>
      </c>
      <c r="C2" s="104" t="s">
        <v>77</v>
      </c>
      <c r="D2" s="104" t="s">
        <v>19</v>
      </c>
      <c r="E2" s="104" t="s">
        <v>21</v>
      </c>
      <c r="F2" s="104" t="s">
        <v>122</v>
      </c>
      <c r="G2" s="104" t="s">
        <v>26</v>
      </c>
      <c r="H2" s="104"/>
      <c r="I2" s="104"/>
      <c r="J2" s="104"/>
      <c r="K2" s="104"/>
      <c r="L2" s="104"/>
      <c r="M2" s="104"/>
      <c r="N2" s="104"/>
      <c r="O2" s="104">
        <v>0.47286561969714991</v>
      </c>
      <c r="P2" s="104"/>
      <c r="Q2" s="104"/>
    </row>
    <row r="3" spans="1:17" ht="15" customHeight="1">
      <c r="A3" s="82">
        <v>8</v>
      </c>
      <c r="B3" s="82" t="s">
        <v>77</v>
      </c>
      <c r="C3" s="82" t="s">
        <v>116</v>
      </c>
      <c r="D3" s="82" t="s">
        <v>19</v>
      </c>
      <c r="E3" s="82" t="s">
        <v>21</v>
      </c>
      <c r="F3" s="82" t="s">
        <v>122</v>
      </c>
      <c r="G3" s="82" t="s">
        <v>26</v>
      </c>
      <c r="H3" s="82" t="s">
        <v>445</v>
      </c>
      <c r="I3" s="82" t="s">
        <v>142</v>
      </c>
      <c r="J3" s="82" t="s">
        <v>446</v>
      </c>
      <c r="K3" s="82" t="s">
        <v>447</v>
      </c>
      <c r="L3" s="82" t="s">
        <v>448</v>
      </c>
      <c r="M3" s="82" t="s">
        <v>144</v>
      </c>
      <c r="N3" s="82" t="s">
        <v>449</v>
      </c>
      <c r="O3" s="82">
        <v>-1</v>
      </c>
      <c r="P3" s="82" t="s">
        <v>448</v>
      </c>
      <c r="Q3" s="82" t="s">
        <v>142</v>
      </c>
    </row>
    <row r="4" spans="1:17" ht="15" customHeight="1">
      <c r="A4" s="104">
        <v>9</v>
      </c>
      <c r="B4" s="104" t="s">
        <v>89</v>
      </c>
      <c r="C4" s="104" t="s">
        <v>78</v>
      </c>
      <c r="D4" s="104" t="s">
        <v>19</v>
      </c>
      <c r="E4" s="104" t="s">
        <v>21</v>
      </c>
      <c r="F4" s="104" t="s">
        <v>122</v>
      </c>
      <c r="G4" s="104" t="s">
        <v>26</v>
      </c>
      <c r="H4" s="104"/>
      <c r="I4" s="104"/>
      <c r="J4" s="104"/>
      <c r="K4" s="104"/>
      <c r="L4" s="104"/>
      <c r="M4" s="104"/>
      <c r="N4" s="104"/>
      <c r="O4" s="104">
        <v>0.7040732987242192</v>
      </c>
      <c r="P4" s="104"/>
      <c r="Q4" s="104"/>
    </row>
    <row r="5" spans="1:17" ht="15" customHeight="1">
      <c r="A5" s="82">
        <v>9</v>
      </c>
      <c r="B5" s="82" t="s">
        <v>78</v>
      </c>
      <c r="C5" s="82" t="s">
        <v>116</v>
      </c>
      <c r="D5" s="82" t="s">
        <v>19</v>
      </c>
      <c r="E5" s="82" t="s">
        <v>21</v>
      </c>
      <c r="F5" s="82" t="s">
        <v>122</v>
      </c>
      <c r="G5" s="82" t="s">
        <v>26</v>
      </c>
      <c r="H5" s="82" t="s">
        <v>450</v>
      </c>
      <c r="I5" s="82" t="s">
        <v>142</v>
      </c>
      <c r="J5" s="82" t="s">
        <v>446</v>
      </c>
      <c r="K5" s="82" t="s">
        <v>447</v>
      </c>
      <c r="L5" s="82" t="s">
        <v>451</v>
      </c>
      <c r="M5" s="82" t="s">
        <v>144</v>
      </c>
      <c r="N5" s="82" t="s">
        <v>449</v>
      </c>
      <c r="O5" s="82">
        <v>-1</v>
      </c>
      <c r="P5" s="82" t="s">
        <v>451</v>
      </c>
      <c r="Q5" s="82" t="s">
        <v>142</v>
      </c>
    </row>
    <row r="6" spans="1:17" ht="15" customHeight="1">
      <c r="A6" s="104">
        <v>100</v>
      </c>
      <c r="B6" s="104" t="s">
        <v>86</v>
      </c>
      <c r="C6" s="104" t="s">
        <v>56</v>
      </c>
      <c r="D6" s="104" t="s">
        <v>19</v>
      </c>
      <c r="E6" s="104" t="s">
        <v>21</v>
      </c>
      <c r="F6" s="104" t="s">
        <v>122</v>
      </c>
      <c r="G6" s="104" t="s">
        <v>26</v>
      </c>
      <c r="H6" s="104" t="s">
        <v>452</v>
      </c>
      <c r="I6" s="104" t="s">
        <v>453</v>
      </c>
      <c r="J6" s="104" t="s">
        <v>449</v>
      </c>
      <c r="K6" s="104" t="s">
        <v>454</v>
      </c>
      <c r="L6" s="104" t="s">
        <v>455</v>
      </c>
      <c r="M6" s="104" t="s">
        <v>456</v>
      </c>
      <c r="N6" s="104" t="s">
        <v>449</v>
      </c>
      <c r="O6" s="104">
        <v>-1</v>
      </c>
      <c r="P6" s="104" t="s">
        <v>455</v>
      </c>
      <c r="Q6" s="104" t="s">
        <v>453</v>
      </c>
    </row>
    <row r="7" spans="1:17" ht="15" customHeight="1">
      <c r="A7" s="82">
        <v>100</v>
      </c>
      <c r="B7" s="82" t="s">
        <v>50</v>
      </c>
      <c r="C7" s="82" t="s">
        <v>86</v>
      </c>
      <c r="D7" s="82" t="s">
        <v>19</v>
      </c>
      <c r="E7" s="82" t="s">
        <v>21</v>
      </c>
      <c r="F7" s="82" t="s">
        <v>122</v>
      </c>
      <c r="G7" s="82" t="s">
        <v>26</v>
      </c>
      <c r="H7" s="82" t="s">
        <v>123</v>
      </c>
      <c r="I7" s="82" t="s">
        <v>124</v>
      </c>
      <c r="J7" s="82"/>
      <c r="K7" s="82" t="s">
        <v>125</v>
      </c>
      <c r="L7" s="82" t="s">
        <v>126</v>
      </c>
      <c r="M7" s="82" t="s">
        <v>127</v>
      </c>
      <c r="N7" s="82" t="s">
        <v>128</v>
      </c>
      <c r="O7" s="82">
        <v>0.36</v>
      </c>
      <c r="P7" s="82"/>
      <c r="Q7" s="82"/>
    </row>
    <row r="8" spans="1:17" ht="15" customHeight="1">
      <c r="A8" s="104">
        <v>200</v>
      </c>
      <c r="B8" s="104" t="s">
        <v>50</v>
      </c>
      <c r="C8" s="104" t="s">
        <v>86</v>
      </c>
      <c r="D8" s="104" t="s">
        <v>19</v>
      </c>
      <c r="E8" s="104" t="s">
        <v>21</v>
      </c>
      <c r="F8" s="104" t="s">
        <v>122</v>
      </c>
      <c r="G8" s="104" t="s">
        <v>26</v>
      </c>
      <c r="H8" s="104" t="s">
        <v>123</v>
      </c>
      <c r="I8" s="104" t="s">
        <v>124</v>
      </c>
      <c r="J8" s="104"/>
      <c r="K8" s="104" t="s">
        <v>125</v>
      </c>
      <c r="L8" s="104" t="s">
        <v>126</v>
      </c>
      <c r="M8" s="104" t="s">
        <v>127</v>
      </c>
      <c r="N8" s="104" t="s">
        <v>128</v>
      </c>
      <c r="O8" s="104">
        <v>0.10248396501457729</v>
      </c>
      <c r="P8" s="104"/>
      <c r="Q8" s="104"/>
    </row>
    <row r="9" spans="1:17" ht="15" customHeight="1">
      <c r="A9" s="82">
        <v>200</v>
      </c>
      <c r="B9" s="82" t="s">
        <v>86</v>
      </c>
      <c r="C9" s="82" t="s">
        <v>61</v>
      </c>
      <c r="D9" s="82" t="s">
        <v>19</v>
      </c>
      <c r="E9" s="82" t="s">
        <v>21</v>
      </c>
      <c r="F9" s="82" t="s">
        <v>122</v>
      </c>
      <c r="G9" s="82" t="s">
        <v>26</v>
      </c>
      <c r="H9" s="82" t="s">
        <v>457</v>
      </c>
      <c r="I9" s="82" t="s">
        <v>458</v>
      </c>
      <c r="J9" s="82" t="s">
        <v>459</v>
      </c>
      <c r="K9" s="82" t="s">
        <v>454</v>
      </c>
      <c r="L9" s="82" t="s">
        <v>460</v>
      </c>
      <c r="M9" s="82" t="s">
        <v>456</v>
      </c>
      <c r="N9" s="82" t="s">
        <v>449</v>
      </c>
      <c r="O9" s="82">
        <v>-1</v>
      </c>
      <c r="P9" s="82" t="s">
        <v>460</v>
      </c>
      <c r="Q9" s="82" t="s">
        <v>458</v>
      </c>
    </row>
    <row r="10" spans="1:17" ht="15" customHeight="1">
      <c r="A10" s="104">
        <v>300</v>
      </c>
      <c r="B10" s="104" t="s">
        <v>86</v>
      </c>
      <c r="C10" s="104" t="s">
        <v>66</v>
      </c>
      <c r="D10" s="104" t="s">
        <v>19</v>
      </c>
      <c r="E10" s="104" t="s">
        <v>21</v>
      </c>
      <c r="F10" s="104" t="s">
        <v>122</v>
      </c>
      <c r="G10" s="104" t="s">
        <v>26</v>
      </c>
      <c r="H10" s="104" t="s">
        <v>461</v>
      </c>
      <c r="I10" s="104" t="s">
        <v>458</v>
      </c>
      <c r="J10" s="104" t="s">
        <v>459</v>
      </c>
      <c r="K10" s="104" t="s">
        <v>454</v>
      </c>
      <c r="L10" s="104" t="s">
        <v>462</v>
      </c>
      <c r="M10" s="104" t="s">
        <v>456</v>
      </c>
      <c r="N10" s="104" t="s">
        <v>449</v>
      </c>
      <c r="O10" s="104">
        <v>-1</v>
      </c>
      <c r="P10" s="104" t="s">
        <v>462</v>
      </c>
      <c r="Q10" s="104" t="s">
        <v>458</v>
      </c>
    </row>
    <row r="11" spans="1:17" ht="15" customHeight="1">
      <c r="A11" s="82">
        <v>300</v>
      </c>
      <c r="B11" s="82" t="s">
        <v>50</v>
      </c>
      <c r="C11" s="82" t="s">
        <v>86</v>
      </c>
      <c r="D11" s="82" t="s">
        <v>19</v>
      </c>
      <c r="E11" s="82" t="s">
        <v>21</v>
      </c>
      <c r="F11" s="82" t="s">
        <v>122</v>
      </c>
      <c r="G11" s="82" t="s">
        <v>26</v>
      </c>
      <c r="H11" s="82" t="s">
        <v>123</v>
      </c>
      <c r="I11" s="82" t="s">
        <v>124</v>
      </c>
      <c r="J11" s="82"/>
      <c r="K11" s="82" t="s">
        <v>125</v>
      </c>
      <c r="L11" s="82" t="s">
        <v>126</v>
      </c>
      <c r="M11" s="82" t="s">
        <v>127</v>
      </c>
      <c r="N11" s="82" t="s">
        <v>128</v>
      </c>
      <c r="O11" s="82">
        <v>6.0641399416909617E-2</v>
      </c>
      <c r="P11" s="82"/>
      <c r="Q11" s="82"/>
    </row>
    <row r="12" spans="1:17" ht="15" customHeight="1">
      <c r="A12" s="104">
        <v>400</v>
      </c>
      <c r="B12" s="104" t="s">
        <v>86</v>
      </c>
      <c r="C12" s="104" t="s">
        <v>68</v>
      </c>
      <c r="D12" s="104" t="s">
        <v>19</v>
      </c>
      <c r="E12" s="104" t="s">
        <v>21</v>
      </c>
      <c r="F12" s="104" t="s">
        <v>122</v>
      </c>
      <c r="G12" s="104" t="s">
        <v>26</v>
      </c>
      <c r="H12" s="104" t="s">
        <v>463</v>
      </c>
      <c r="I12" s="104" t="s">
        <v>458</v>
      </c>
      <c r="J12" s="104" t="s">
        <v>459</v>
      </c>
      <c r="K12" s="104" t="s">
        <v>454</v>
      </c>
      <c r="L12" s="104" t="s">
        <v>464</v>
      </c>
      <c r="M12" s="104" t="s">
        <v>456</v>
      </c>
      <c r="N12" s="104" t="s">
        <v>449</v>
      </c>
      <c r="O12" s="104">
        <v>-1</v>
      </c>
      <c r="P12" s="104" t="s">
        <v>464</v>
      </c>
      <c r="Q12" s="104" t="s">
        <v>458</v>
      </c>
    </row>
    <row r="13" spans="1:17" ht="15" customHeight="1">
      <c r="A13" s="82">
        <v>400</v>
      </c>
      <c r="B13" s="82" t="s">
        <v>50</v>
      </c>
      <c r="C13" s="82" t="s">
        <v>86</v>
      </c>
      <c r="D13" s="82" t="s">
        <v>19</v>
      </c>
      <c r="E13" s="82" t="s">
        <v>21</v>
      </c>
      <c r="F13" s="82" t="s">
        <v>122</v>
      </c>
      <c r="G13" s="82" t="s">
        <v>26</v>
      </c>
      <c r="H13" s="82" t="s">
        <v>123</v>
      </c>
      <c r="I13" s="82" t="s">
        <v>124</v>
      </c>
      <c r="J13" s="82"/>
      <c r="K13" s="82" t="s">
        <v>125</v>
      </c>
      <c r="L13" s="82" t="s">
        <v>126</v>
      </c>
      <c r="M13" s="82" t="s">
        <v>127</v>
      </c>
      <c r="N13" s="82" t="s">
        <v>128</v>
      </c>
      <c r="O13" s="82">
        <v>0</v>
      </c>
      <c r="P13" s="82"/>
      <c r="Q13" s="82"/>
    </row>
    <row r="14" spans="1:17" ht="15" customHeight="1">
      <c r="A14" s="104">
        <v>500</v>
      </c>
      <c r="B14" s="104" t="s">
        <v>86</v>
      </c>
      <c r="C14" s="104" t="s">
        <v>69</v>
      </c>
      <c r="D14" s="104" t="s">
        <v>19</v>
      </c>
      <c r="E14" s="104" t="s">
        <v>21</v>
      </c>
      <c r="F14" s="104" t="s">
        <v>122</v>
      </c>
      <c r="G14" s="104" t="s">
        <v>26</v>
      </c>
      <c r="H14" s="104" t="s">
        <v>465</v>
      </c>
      <c r="I14" s="104" t="s">
        <v>458</v>
      </c>
      <c r="J14" s="104" t="s">
        <v>459</v>
      </c>
      <c r="K14" s="104" t="s">
        <v>454</v>
      </c>
      <c r="L14" s="104" t="s">
        <v>466</v>
      </c>
      <c r="M14" s="104" t="s">
        <v>456</v>
      </c>
      <c r="N14" s="104" t="s">
        <v>449</v>
      </c>
      <c r="O14" s="104">
        <v>-1</v>
      </c>
      <c r="P14" s="104" t="s">
        <v>466</v>
      </c>
      <c r="Q14" s="104" t="s">
        <v>458</v>
      </c>
    </row>
    <row r="15" spans="1:17" ht="15" customHeight="1">
      <c r="A15" s="82">
        <v>500</v>
      </c>
      <c r="B15" s="82" t="s">
        <v>50</v>
      </c>
      <c r="C15" s="82" t="s">
        <v>86</v>
      </c>
      <c r="D15" s="82" t="s">
        <v>19</v>
      </c>
      <c r="E15" s="82" t="s">
        <v>21</v>
      </c>
      <c r="F15" s="82" t="s">
        <v>122</v>
      </c>
      <c r="G15" s="82" t="s">
        <v>26</v>
      </c>
      <c r="H15" s="82" t="s">
        <v>123</v>
      </c>
      <c r="I15" s="82" t="s">
        <v>124</v>
      </c>
      <c r="J15" s="82"/>
      <c r="K15" s="82" t="s">
        <v>125</v>
      </c>
      <c r="L15" s="82" t="s">
        <v>126</v>
      </c>
      <c r="M15" s="82" t="s">
        <v>127</v>
      </c>
      <c r="N15" s="82" t="s">
        <v>128</v>
      </c>
      <c r="O15" s="82">
        <v>0.39430903790087463</v>
      </c>
      <c r="P15" s="82"/>
      <c r="Q15" s="82"/>
    </row>
    <row r="16" spans="1:17" ht="15" customHeight="1">
      <c r="A16" s="104">
        <v>600</v>
      </c>
      <c r="B16" s="104" t="s">
        <v>86</v>
      </c>
      <c r="C16" s="104" t="s">
        <v>63</v>
      </c>
      <c r="D16" s="104" t="s">
        <v>19</v>
      </c>
      <c r="E16" s="104" t="s">
        <v>21</v>
      </c>
      <c r="F16" s="104" t="s">
        <v>122</v>
      </c>
      <c r="G16" s="104" t="s">
        <v>26</v>
      </c>
      <c r="H16" s="104" t="s">
        <v>467</v>
      </c>
      <c r="I16" s="104" t="s">
        <v>458</v>
      </c>
      <c r="J16" s="104" t="s">
        <v>459</v>
      </c>
      <c r="K16" s="104" t="s">
        <v>454</v>
      </c>
      <c r="L16" s="104" t="s">
        <v>468</v>
      </c>
      <c r="M16" s="104" t="s">
        <v>456</v>
      </c>
      <c r="N16" s="104" t="s">
        <v>449</v>
      </c>
      <c r="O16" s="104">
        <v>-1</v>
      </c>
      <c r="P16" s="104" t="s">
        <v>468</v>
      </c>
      <c r="Q16" s="104" t="s">
        <v>458</v>
      </c>
    </row>
    <row r="17" spans="1:17" ht="15" customHeight="1">
      <c r="A17" s="82">
        <v>600</v>
      </c>
      <c r="B17" s="82" t="s">
        <v>50</v>
      </c>
      <c r="C17" s="82" t="s">
        <v>86</v>
      </c>
      <c r="D17" s="82" t="s">
        <v>19</v>
      </c>
      <c r="E17" s="82" t="s">
        <v>21</v>
      </c>
      <c r="F17" s="82" t="s">
        <v>122</v>
      </c>
      <c r="G17" s="82" t="s">
        <v>26</v>
      </c>
      <c r="H17" s="82" t="s">
        <v>123</v>
      </c>
      <c r="I17" s="82" t="s">
        <v>124</v>
      </c>
      <c r="J17" s="82"/>
      <c r="K17" s="82" t="s">
        <v>125</v>
      </c>
      <c r="L17" s="82" t="s">
        <v>126</v>
      </c>
      <c r="M17" s="82" t="s">
        <v>127</v>
      </c>
      <c r="N17" s="82" t="s">
        <v>128</v>
      </c>
      <c r="O17" s="82">
        <v>6.9970845481049565E-2</v>
      </c>
      <c r="P17" s="82"/>
      <c r="Q17" s="82"/>
    </row>
    <row r="18" spans="1:17" ht="15" customHeight="1">
      <c r="A18" s="104">
        <v>700</v>
      </c>
      <c r="B18" s="104" t="s">
        <v>86</v>
      </c>
      <c r="C18" s="104" t="s">
        <v>81</v>
      </c>
      <c r="D18" s="104" t="s">
        <v>19</v>
      </c>
      <c r="E18" s="104" t="s">
        <v>21</v>
      </c>
      <c r="F18" s="104" t="s">
        <v>122</v>
      </c>
      <c r="G18" s="104" t="s">
        <v>26</v>
      </c>
      <c r="H18" s="104" t="s">
        <v>469</v>
      </c>
      <c r="I18" s="104" t="s">
        <v>458</v>
      </c>
      <c r="J18" s="104" t="s">
        <v>459</v>
      </c>
      <c r="K18" s="104" t="s">
        <v>454</v>
      </c>
      <c r="L18" s="104" t="s">
        <v>470</v>
      </c>
      <c r="M18" s="104" t="s">
        <v>456</v>
      </c>
      <c r="N18" s="104" t="s">
        <v>449</v>
      </c>
      <c r="O18" s="104">
        <v>-1</v>
      </c>
      <c r="P18" s="104" t="s">
        <v>470</v>
      </c>
      <c r="Q18" s="104" t="s">
        <v>458</v>
      </c>
    </row>
    <row r="19" spans="1:17" ht="15" customHeight="1">
      <c r="A19" s="82">
        <v>700</v>
      </c>
      <c r="B19" s="82" t="s">
        <v>50</v>
      </c>
      <c r="C19" s="82" t="s">
        <v>86</v>
      </c>
      <c r="D19" s="82" t="s">
        <v>19</v>
      </c>
      <c r="E19" s="82" t="s">
        <v>21</v>
      </c>
      <c r="F19" s="82" t="s">
        <v>122</v>
      </c>
      <c r="G19" s="82" t="s">
        <v>26</v>
      </c>
      <c r="H19" s="82" t="s">
        <v>123</v>
      </c>
      <c r="I19" s="82" t="s">
        <v>124</v>
      </c>
      <c r="J19" s="82"/>
      <c r="K19" s="82" t="s">
        <v>125</v>
      </c>
      <c r="L19" s="82" t="s">
        <v>126</v>
      </c>
      <c r="M19" s="82" t="s">
        <v>127</v>
      </c>
      <c r="N19" s="82" t="s">
        <v>128</v>
      </c>
      <c r="O19" s="82">
        <v>1.259475218658892E-2</v>
      </c>
      <c r="P19" s="82"/>
      <c r="Q19" s="82"/>
    </row>
    <row r="20" spans="1:17" ht="15" customHeight="1">
      <c r="A20" s="104">
        <v>1400</v>
      </c>
      <c r="B20" s="104" t="s">
        <v>59</v>
      </c>
      <c r="C20" s="104" t="s">
        <v>96</v>
      </c>
      <c r="D20" s="104" t="s">
        <v>19</v>
      </c>
      <c r="E20" s="104" t="s">
        <v>21</v>
      </c>
      <c r="F20" s="104" t="s">
        <v>122</v>
      </c>
      <c r="G20" s="104" t="s">
        <v>26</v>
      </c>
      <c r="H20" s="104" t="s">
        <v>471</v>
      </c>
      <c r="I20" s="104" t="s">
        <v>472</v>
      </c>
      <c r="J20" s="104" t="s">
        <v>449</v>
      </c>
      <c r="K20" s="104" t="s">
        <v>447</v>
      </c>
      <c r="L20" s="104" t="s">
        <v>473</v>
      </c>
      <c r="M20" s="104" t="s">
        <v>474</v>
      </c>
      <c r="N20" s="104" t="s">
        <v>449</v>
      </c>
      <c r="O20" s="104">
        <v>-1</v>
      </c>
      <c r="P20" s="104" t="s">
        <v>473</v>
      </c>
      <c r="Q20" s="104" t="s">
        <v>472</v>
      </c>
    </row>
    <row r="21" spans="1:17" ht="15" customHeight="1">
      <c r="A21" s="82">
        <v>1400</v>
      </c>
      <c r="B21" s="82" t="s">
        <v>59</v>
      </c>
      <c r="C21" s="82" t="s">
        <v>90</v>
      </c>
      <c r="D21" s="82" t="s">
        <v>19</v>
      </c>
      <c r="E21" s="82" t="s">
        <v>21</v>
      </c>
      <c r="F21" s="82" t="s">
        <v>122</v>
      </c>
      <c r="G21" s="82" t="s">
        <v>26</v>
      </c>
      <c r="H21" s="82"/>
      <c r="I21" s="82"/>
      <c r="J21" s="82"/>
      <c r="K21" s="82"/>
      <c r="L21" s="82"/>
      <c r="M21" s="82"/>
      <c r="N21" s="82"/>
      <c r="O21" s="82">
        <v>0.5</v>
      </c>
      <c r="P21" s="82"/>
      <c r="Q21" s="82"/>
    </row>
    <row r="22" spans="1:17" ht="15" customHeight="1">
      <c r="A22" s="104">
        <v>1500</v>
      </c>
      <c r="B22" s="104" t="s">
        <v>59</v>
      </c>
      <c r="C22" s="104" t="s">
        <v>98</v>
      </c>
      <c r="D22" s="104" t="s">
        <v>19</v>
      </c>
      <c r="E22" s="104" t="s">
        <v>21</v>
      </c>
      <c r="F22" s="104" t="s">
        <v>122</v>
      </c>
      <c r="G22" s="104" t="s">
        <v>26</v>
      </c>
      <c r="H22" s="104" t="s">
        <v>475</v>
      </c>
      <c r="I22" s="104" t="s">
        <v>472</v>
      </c>
      <c r="J22" s="104" t="s">
        <v>449</v>
      </c>
      <c r="K22" s="104" t="s">
        <v>447</v>
      </c>
      <c r="L22" s="104" t="s">
        <v>476</v>
      </c>
      <c r="M22" s="104" t="s">
        <v>474</v>
      </c>
      <c r="N22" s="104" t="s">
        <v>449</v>
      </c>
      <c r="O22" s="104">
        <v>-1</v>
      </c>
      <c r="P22" s="104" t="s">
        <v>476</v>
      </c>
      <c r="Q22" s="104" t="s">
        <v>472</v>
      </c>
    </row>
    <row r="23" spans="1:17" ht="15" customHeight="1">
      <c r="A23" s="82">
        <v>1500</v>
      </c>
      <c r="B23" s="82" t="s">
        <v>59</v>
      </c>
      <c r="C23" s="82" t="s">
        <v>90</v>
      </c>
      <c r="D23" s="82" t="s">
        <v>19</v>
      </c>
      <c r="E23" s="82" t="s">
        <v>21</v>
      </c>
      <c r="F23" s="82" t="s">
        <v>122</v>
      </c>
      <c r="G23" s="82" t="s">
        <v>26</v>
      </c>
      <c r="H23" s="82"/>
      <c r="I23" s="82"/>
      <c r="J23" s="82"/>
      <c r="K23" s="82"/>
      <c r="L23" s="82"/>
      <c r="M23" s="82"/>
      <c r="N23" s="82"/>
      <c r="O23" s="82">
        <v>0.5</v>
      </c>
      <c r="P23" s="82"/>
      <c r="Q23" s="82"/>
    </row>
    <row r="24" spans="1:17" ht="15" customHeight="1">
      <c r="A24" s="104">
        <v>1600</v>
      </c>
      <c r="B24" s="104" t="s">
        <v>60</v>
      </c>
      <c r="C24" s="104" t="s">
        <v>90</v>
      </c>
      <c r="D24" s="104" t="s">
        <v>19</v>
      </c>
      <c r="E24" s="104" t="s">
        <v>21</v>
      </c>
      <c r="F24" s="104" t="s">
        <v>122</v>
      </c>
      <c r="G24" s="104" t="s">
        <v>26</v>
      </c>
      <c r="H24" s="104"/>
      <c r="I24" s="104"/>
      <c r="J24" s="104"/>
      <c r="K24" s="104"/>
      <c r="L24" s="104"/>
      <c r="M24" s="104"/>
      <c r="N24" s="104"/>
      <c r="O24" s="104">
        <v>1</v>
      </c>
      <c r="P24" s="104"/>
      <c r="Q24" s="104"/>
    </row>
    <row r="25" spans="1:17" ht="15" customHeight="1">
      <c r="A25" s="82">
        <v>1600</v>
      </c>
      <c r="B25" s="82" t="s">
        <v>60</v>
      </c>
      <c r="C25" s="82" t="s">
        <v>100</v>
      </c>
      <c r="D25" s="82" t="s">
        <v>19</v>
      </c>
      <c r="E25" s="82" t="s">
        <v>21</v>
      </c>
      <c r="F25" s="82" t="s">
        <v>122</v>
      </c>
      <c r="G25" s="82" t="s">
        <v>26</v>
      </c>
      <c r="H25" s="82" t="s">
        <v>477</v>
      </c>
      <c r="I25" s="82" t="s">
        <v>453</v>
      </c>
      <c r="J25" s="82" t="s">
        <v>449</v>
      </c>
      <c r="K25" s="82" t="s">
        <v>447</v>
      </c>
      <c r="L25" s="82" t="s">
        <v>478</v>
      </c>
      <c r="M25" s="82" t="s">
        <v>474</v>
      </c>
      <c r="N25" s="82" t="s">
        <v>449</v>
      </c>
      <c r="O25" s="82">
        <v>-1</v>
      </c>
      <c r="P25" s="82" t="s">
        <v>478</v>
      </c>
      <c r="Q25" s="82" t="s">
        <v>453</v>
      </c>
    </row>
    <row r="26" spans="1:17" ht="15" customHeight="1">
      <c r="A26" s="104">
        <v>1700</v>
      </c>
      <c r="B26" s="104" t="s">
        <v>61</v>
      </c>
      <c r="C26" s="104" t="s">
        <v>90</v>
      </c>
      <c r="D26" s="104" t="s">
        <v>19</v>
      </c>
      <c r="E26" s="104" t="s">
        <v>21</v>
      </c>
      <c r="F26" s="104" t="s">
        <v>122</v>
      </c>
      <c r="G26" s="104" t="s">
        <v>26</v>
      </c>
      <c r="H26" s="104"/>
      <c r="I26" s="104"/>
      <c r="J26" s="104"/>
      <c r="K26" s="104"/>
      <c r="L26" s="104"/>
      <c r="M26" s="104"/>
      <c r="N26" s="104"/>
      <c r="O26" s="104">
        <v>1</v>
      </c>
      <c r="P26" s="104"/>
      <c r="Q26" s="104"/>
    </row>
    <row r="27" spans="1:17" ht="15" customHeight="1">
      <c r="A27" s="82">
        <v>1700</v>
      </c>
      <c r="B27" s="82" t="s">
        <v>61</v>
      </c>
      <c r="C27" s="82" t="s">
        <v>105</v>
      </c>
      <c r="D27" s="82" t="s">
        <v>19</v>
      </c>
      <c r="E27" s="82" t="s">
        <v>21</v>
      </c>
      <c r="F27" s="82" t="s">
        <v>122</v>
      </c>
      <c r="G27" s="82" t="s">
        <v>26</v>
      </c>
      <c r="H27" s="82" t="s">
        <v>479</v>
      </c>
      <c r="I27" s="82" t="s">
        <v>453</v>
      </c>
      <c r="J27" s="82" t="s">
        <v>449</v>
      </c>
      <c r="K27" s="82" t="s">
        <v>447</v>
      </c>
      <c r="L27" s="82" t="s">
        <v>480</v>
      </c>
      <c r="M27" s="82" t="s">
        <v>474</v>
      </c>
      <c r="N27" s="82" t="s">
        <v>449</v>
      </c>
      <c r="O27" s="82">
        <v>-1</v>
      </c>
      <c r="P27" s="82" t="s">
        <v>480</v>
      </c>
      <c r="Q27" s="82" t="s">
        <v>453</v>
      </c>
    </row>
    <row r="28" spans="1:17" ht="15" customHeight="1">
      <c r="A28" s="104">
        <v>1800</v>
      </c>
      <c r="B28" s="104" t="s">
        <v>86</v>
      </c>
      <c r="C28" s="104" t="s">
        <v>56</v>
      </c>
      <c r="D28" s="104" t="s">
        <v>19</v>
      </c>
      <c r="E28" s="104" t="s">
        <v>21</v>
      </c>
      <c r="F28" s="104" t="s">
        <v>122</v>
      </c>
      <c r="G28" s="104" t="s">
        <v>26</v>
      </c>
      <c r="H28" s="104" t="s">
        <v>452</v>
      </c>
      <c r="I28" s="104" t="s">
        <v>453</v>
      </c>
      <c r="J28" s="104" t="s">
        <v>449</v>
      </c>
      <c r="K28" s="104" t="s">
        <v>454</v>
      </c>
      <c r="L28" s="104" t="s">
        <v>455</v>
      </c>
      <c r="M28" s="104" t="s">
        <v>456</v>
      </c>
      <c r="N28" s="104" t="s">
        <v>449</v>
      </c>
      <c r="O28" s="104">
        <v>0.1</v>
      </c>
      <c r="P28" s="104"/>
      <c r="Q28" s="104"/>
    </row>
    <row r="29" spans="1:17" ht="15" customHeight="1">
      <c r="A29" s="82">
        <v>1800</v>
      </c>
      <c r="B29" s="82" t="s">
        <v>86</v>
      </c>
      <c r="C29" s="82" t="s">
        <v>60</v>
      </c>
      <c r="D29" s="82" t="s">
        <v>19</v>
      </c>
      <c r="E29" s="82" t="s">
        <v>21</v>
      </c>
      <c r="F29" s="82" t="s">
        <v>122</v>
      </c>
      <c r="G29" s="82" t="s">
        <v>26</v>
      </c>
      <c r="H29" s="82" t="s">
        <v>481</v>
      </c>
      <c r="I29" s="82" t="s">
        <v>453</v>
      </c>
      <c r="J29" s="82" t="s">
        <v>449</v>
      </c>
      <c r="K29" s="82" t="s">
        <v>447</v>
      </c>
      <c r="L29" s="82" t="s">
        <v>482</v>
      </c>
      <c r="M29" s="82" t="s">
        <v>474</v>
      </c>
      <c r="N29" s="82" t="s">
        <v>449</v>
      </c>
      <c r="O29" s="82">
        <v>-1</v>
      </c>
      <c r="P29" s="82" t="s">
        <v>482</v>
      </c>
      <c r="Q29" s="82" t="s">
        <v>453</v>
      </c>
    </row>
    <row r="30" spans="1:17" ht="15" customHeight="1">
      <c r="A30" s="104">
        <v>10</v>
      </c>
      <c r="B30" s="104" t="s">
        <v>89</v>
      </c>
      <c r="C30" s="104" t="s">
        <v>77</v>
      </c>
      <c r="D30" s="104" t="s">
        <v>19</v>
      </c>
      <c r="E30" s="104" t="s">
        <v>21</v>
      </c>
      <c r="F30" s="104" t="s">
        <v>168</v>
      </c>
      <c r="G30" s="104" t="s">
        <v>26</v>
      </c>
      <c r="H30" s="104"/>
      <c r="I30" s="104"/>
      <c r="J30" s="104"/>
      <c r="K30" s="104"/>
      <c r="L30" s="104"/>
      <c r="M30" s="104"/>
      <c r="N30" s="104"/>
      <c r="O30" s="104">
        <v>0.57999999999999996</v>
      </c>
      <c r="P30" s="104"/>
      <c r="Q30" s="104"/>
    </row>
    <row r="31" spans="1:17" ht="15" customHeight="1">
      <c r="A31" s="82">
        <v>10</v>
      </c>
      <c r="B31" s="82" t="s">
        <v>77</v>
      </c>
      <c r="C31" s="82" t="s">
        <v>116</v>
      </c>
      <c r="D31" s="82" t="s">
        <v>19</v>
      </c>
      <c r="E31" s="82" t="s">
        <v>21</v>
      </c>
      <c r="F31" s="82" t="s">
        <v>168</v>
      </c>
      <c r="G31" s="82" t="s">
        <v>26</v>
      </c>
      <c r="H31" s="82" t="s">
        <v>483</v>
      </c>
      <c r="I31" s="82" t="s">
        <v>142</v>
      </c>
      <c r="J31" s="82" t="s">
        <v>446</v>
      </c>
      <c r="K31" s="82" t="s">
        <v>447</v>
      </c>
      <c r="L31" s="82" t="s">
        <v>448</v>
      </c>
      <c r="M31" s="82" t="s">
        <v>144</v>
      </c>
      <c r="N31" s="82" t="s">
        <v>449</v>
      </c>
      <c r="O31" s="82">
        <v>-1</v>
      </c>
      <c r="P31" s="82" t="s">
        <v>448</v>
      </c>
      <c r="Q31" s="82" t="s">
        <v>142</v>
      </c>
    </row>
    <row r="32" spans="1:17" ht="15" customHeight="1">
      <c r="A32" s="104">
        <v>11</v>
      </c>
      <c r="B32" s="104" t="s">
        <v>78</v>
      </c>
      <c r="C32" s="104" t="s">
        <v>116</v>
      </c>
      <c r="D32" s="104" t="s">
        <v>19</v>
      </c>
      <c r="E32" s="104" t="s">
        <v>21</v>
      </c>
      <c r="F32" s="104" t="s">
        <v>168</v>
      </c>
      <c r="G32" s="104" t="s">
        <v>26</v>
      </c>
      <c r="H32" s="104" t="s">
        <v>484</v>
      </c>
      <c r="I32" s="104" t="s">
        <v>142</v>
      </c>
      <c r="J32" s="104" t="s">
        <v>446</v>
      </c>
      <c r="K32" s="104" t="s">
        <v>447</v>
      </c>
      <c r="L32" s="104" t="s">
        <v>451</v>
      </c>
      <c r="M32" s="104" t="s">
        <v>144</v>
      </c>
      <c r="N32" s="104" t="s">
        <v>449</v>
      </c>
      <c r="O32" s="104">
        <v>-1</v>
      </c>
      <c r="P32" s="104" t="s">
        <v>451</v>
      </c>
      <c r="Q32" s="104" t="s">
        <v>142</v>
      </c>
    </row>
    <row r="33" spans="1:17" ht="15" customHeight="1">
      <c r="A33" s="82">
        <v>11</v>
      </c>
      <c r="B33" s="82" t="s">
        <v>89</v>
      </c>
      <c r="C33" s="82" t="s">
        <v>78</v>
      </c>
      <c r="D33" s="82" t="s">
        <v>19</v>
      </c>
      <c r="E33" s="82" t="s">
        <v>21</v>
      </c>
      <c r="F33" s="82" t="s">
        <v>168</v>
      </c>
      <c r="G33" s="82" t="s">
        <v>26</v>
      </c>
      <c r="H33" s="82"/>
      <c r="I33" s="82"/>
      <c r="J33" s="82"/>
      <c r="K33" s="82"/>
      <c r="L33" s="82"/>
      <c r="M33" s="82"/>
      <c r="N33" s="82"/>
      <c r="O33" s="82">
        <v>0.78</v>
      </c>
      <c r="P33" s="82"/>
      <c r="Q33" s="82"/>
    </row>
    <row r="34" spans="1:17" ht="15" customHeight="1">
      <c r="A34" s="104">
        <v>101</v>
      </c>
      <c r="B34" s="104" t="s">
        <v>86</v>
      </c>
      <c r="C34" s="104" t="s">
        <v>56</v>
      </c>
      <c r="D34" s="104" t="s">
        <v>19</v>
      </c>
      <c r="E34" s="104" t="s">
        <v>21</v>
      </c>
      <c r="F34" s="104" t="s">
        <v>168</v>
      </c>
      <c r="G34" s="104" t="s">
        <v>26</v>
      </c>
      <c r="H34" s="104" t="s">
        <v>452</v>
      </c>
      <c r="I34" s="104" t="s">
        <v>453</v>
      </c>
      <c r="J34" s="104" t="s">
        <v>449</v>
      </c>
      <c r="K34" s="104" t="s">
        <v>454</v>
      </c>
      <c r="L34" s="104" t="s">
        <v>455</v>
      </c>
      <c r="M34" s="104" t="s">
        <v>456</v>
      </c>
      <c r="N34" s="104" t="s">
        <v>449</v>
      </c>
      <c r="O34" s="104">
        <v>-1</v>
      </c>
      <c r="P34" s="104" t="s">
        <v>455</v>
      </c>
      <c r="Q34" s="104" t="s">
        <v>453</v>
      </c>
    </row>
    <row r="35" spans="1:17" ht="15" customHeight="1">
      <c r="A35" s="82">
        <v>101</v>
      </c>
      <c r="B35" s="82" t="s">
        <v>50</v>
      </c>
      <c r="C35" s="82" t="s">
        <v>86</v>
      </c>
      <c r="D35" s="82" t="s">
        <v>19</v>
      </c>
      <c r="E35" s="82" t="s">
        <v>21</v>
      </c>
      <c r="F35" s="82" t="s">
        <v>168</v>
      </c>
      <c r="G35" s="82" t="s">
        <v>26</v>
      </c>
      <c r="H35" s="82" t="s">
        <v>169</v>
      </c>
      <c r="I35" s="82" t="s">
        <v>124</v>
      </c>
      <c r="J35" s="82"/>
      <c r="K35" s="82" t="s">
        <v>125</v>
      </c>
      <c r="L35" s="82" t="s">
        <v>126</v>
      </c>
      <c r="M35" s="82" t="s">
        <v>127</v>
      </c>
      <c r="N35" s="82" t="s">
        <v>128</v>
      </c>
      <c r="O35" s="82">
        <v>0.36</v>
      </c>
      <c r="P35" s="82"/>
      <c r="Q35" s="82"/>
    </row>
    <row r="36" spans="1:17" ht="15" customHeight="1">
      <c r="A36" s="104">
        <v>201</v>
      </c>
      <c r="B36" s="104" t="s">
        <v>86</v>
      </c>
      <c r="C36" s="104" t="s">
        <v>61</v>
      </c>
      <c r="D36" s="104" t="s">
        <v>19</v>
      </c>
      <c r="E36" s="104" t="s">
        <v>21</v>
      </c>
      <c r="F36" s="104" t="s">
        <v>168</v>
      </c>
      <c r="G36" s="104" t="s">
        <v>26</v>
      </c>
      <c r="H36" s="104" t="s">
        <v>457</v>
      </c>
      <c r="I36" s="104" t="s">
        <v>458</v>
      </c>
      <c r="J36" s="104" t="s">
        <v>459</v>
      </c>
      <c r="K36" s="104" t="s">
        <v>454</v>
      </c>
      <c r="L36" s="104" t="s">
        <v>460</v>
      </c>
      <c r="M36" s="104" t="s">
        <v>456</v>
      </c>
      <c r="N36" s="104" t="s">
        <v>449</v>
      </c>
      <c r="O36" s="104">
        <v>-1</v>
      </c>
      <c r="P36" s="104" t="s">
        <v>460</v>
      </c>
      <c r="Q36" s="104" t="s">
        <v>458</v>
      </c>
    </row>
    <row r="37" spans="1:17" ht="15" customHeight="1">
      <c r="A37" s="82">
        <v>201</v>
      </c>
      <c r="B37" s="82" t="s">
        <v>50</v>
      </c>
      <c r="C37" s="82" t="s">
        <v>86</v>
      </c>
      <c r="D37" s="82" t="s">
        <v>19</v>
      </c>
      <c r="E37" s="82" t="s">
        <v>21</v>
      </c>
      <c r="F37" s="82" t="s">
        <v>168</v>
      </c>
      <c r="G37" s="82" t="s">
        <v>26</v>
      </c>
      <c r="H37" s="82" t="s">
        <v>169</v>
      </c>
      <c r="I37" s="82" t="s">
        <v>124</v>
      </c>
      <c r="J37" s="82"/>
      <c r="K37" s="82" t="s">
        <v>125</v>
      </c>
      <c r="L37" s="82" t="s">
        <v>126</v>
      </c>
      <c r="M37" s="82" t="s">
        <v>127</v>
      </c>
      <c r="N37" s="82" t="s">
        <v>128</v>
      </c>
      <c r="O37" s="82">
        <v>0.10248396501457729</v>
      </c>
      <c r="P37" s="82"/>
      <c r="Q37" s="82"/>
    </row>
    <row r="38" spans="1:17" ht="15" customHeight="1">
      <c r="A38" s="104">
        <v>301</v>
      </c>
      <c r="B38" s="104" t="s">
        <v>50</v>
      </c>
      <c r="C38" s="104" t="s">
        <v>86</v>
      </c>
      <c r="D38" s="104" t="s">
        <v>19</v>
      </c>
      <c r="E38" s="104" t="s">
        <v>21</v>
      </c>
      <c r="F38" s="104" t="s">
        <v>168</v>
      </c>
      <c r="G38" s="104" t="s">
        <v>26</v>
      </c>
      <c r="H38" s="104" t="s">
        <v>169</v>
      </c>
      <c r="I38" s="104" t="s">
        <v>124</v>
      </c>
      <c r="J38" s="104"/>
      <c r="K38" s="104" t="s">
        <v>125</v>
      </c>
      <c r="L38" s="104" t="s">
        <v>126</v>
      </c>
      <c r="M38" s="104" t="s">
        <v>127</v>
      </c>
      <c r="N38" s="104" t="s">
        <v>128</v>
      </c>
      <c r="O38" s="104">
        <v>6.0641399416909617E-2</v>
      </c>
      <c r="P38" s="104"/>
      <c r="Q38" s="104"/>
    </row>
    <row r="39" spans="1:17" ht="15" customHeight="1">
      <c r="A39" s="82">
        <v>301</v>
      </c>
      <c r="B39" s="82" t="s">
        <v>86</v>
      </c>
      <c r="C39" s="82" t="s">
        <v>66</v>
      </c>
      <c r="D39" s="82" t="s">
        <v>19</v>
      </c>
      <c r="E39" s="82" t="s">
        <v>21</v>
      </c>
      <c r="F39" s="82" t="s">
        <v>168</v>
      </c>
      <c r="G39" s="82" t="s">
        <v>26</v>
      </c>
      <c r="H39" s="82" t="s">
        <v>461</v>
      </c>
      <c r="I39" s="82" t="s">
        <v>458</v>
      </c>
      <c r="J39" s="82" t="s">
        <v>459</v>
      </c>
      <c r="K39" s="82" t="s">
        <v>454</v>
      </c>
      <c r="L39" s="82" t="s">
        <v>462</v>
      </c>
      <c r="M39" s="82" t="s">
        <v>456</v>
      </c>
      <c r="N39" s="82" t="s">
        <v>449</v>
      </c>
      <c r="O39" s="82">
        <v>-1</v>
      </c>
      <c r="P39" s="82" t="s">
        <v>462</v>
      </c>
      <c r="Q39" s="82" t="s">
        <v>458</v>
      </c>
    </row>
    <row r="40" spans="1:17" ht="15" customHeight="1">
      <c r="A40" s="104">
        <v>401</v>
      </c>
      <c r="B40" s="104" t="s">
        <v>86</v>
      </c>
      <c r="C40" s="104" t="s">
        <v>68</v>
      </c>
      <c r="D40" s="104" t="s">
        <v>19</v>
      </c>
      <c r="E40" s="104" t="s">
        <v>21</v>
      </c>
      <c r="F40" s="104" t="s">
        <v>168</v>
      </c>
      <c r="G40" s="104" t="s">
        <v>26</v>
      </c>
      <c r="H40" s="104" t="s">
        <v>463</v>
      </c>
      <c r="I40" s="104" t="s">
        <v>458</v>
      </c>
      <c r="J40" s="104" t="s">
        <v>459</v>
      </c>
      <c r="K40" s="104" t="s">
        <v>454</v>
      </c>
      <c r="L40" s="104" t="s">
        <v>464</v>
      </c>
      <c r="M40" s="104" t="s">
        <v>456</v>
      </c>
      <c r="N40" s="104" t="s">
        <v>449</v>
      </c>
      <c r="O40" s="104">
        <v>-1</v>
      </c>
      <c r="P40" s="104" t="s">
        <v>464</v>
      </c>
      <c r="Q40" s="104" t="s">
        <v>458</v>
      </c>
    </row>
    <row r="41" spans="1:17" ht="15" customHeight="1">
      <c r="A41" s="82">
        <v>401</v>
      </c>
      <c r="B41" s="82" t="s">
        <v>50</v>
      </c>
      <c r="C41" s="82" t="s">
        <v>86</v>
      </c>
      <c r="D41" s="82" t="s">
        <v>19</v>
      </c>
      <c r="E41" s="82" t="s">
        <v>21</v>
      </c>
      <c r="F41" s="82" t="s">
        <v>168</v>
      </c>
      <c r="G41" s="82" t="s">
        <v>26</v>
      </c>
      <c r="H41" s="82" t="s">
        <v>169</v>
      </c>
      <c r="I41" s="82" t="s">
        <v>124</v>
      </c>
      <c r="J41" s="82"/>
      <c r="K41" s="82" t="s">
        <v>125</v>
      </c>
      <c r="L41" s="82" t="s">
        <v>126</v>
      </c>
      <c r="M41" s="82" t="s">
        <v>127</v>
      </c>
      <c r="N41" s="82" t="s">
        <v>128</v>
      </c>
      <c r="O41" s="82">
        <v>0</v>
      </c>
      <c r="P41" s="82"/>
      <c r="Q41" s="82"/>
    </row>
    <row r="42" spans="1:17" ht="15" customHeight="1">
      <c r="A42" s="104">
        <v>501</v>
      </c>
      <c r="B42" s="104" t="s">
        <v>86</v>
      </c>
      <c r="C42" s="104" t="s">
        <v>69</v>
      </c>
      <c r="D42" s="104" t="s">
        <v>19</v>
      </c>
      <c r="E42" s="104" t="s">
        <v>21</v>
      </c>
      <c r="F42" s="104" t="s">
        <v>168</v>
      </c>
      <c r="G42" s="104" t="s">
        <v>26</v>
      </c>
      <c r="H42" s="104" t="s">
        <v>465</v>
      </c>
      <c r="I42" s="104" t="s">
        <v>458</v>
      </c>
      <c r="J42" s="104" t="s">
        <v>459</v>
      </c>
      <c r="K42" s="104" t="s">
        <v>454</v>
      </c>
      <c r="L42" s="104" t="s">
        <v>466</v>
      </c>
      <c r="M42" s="104" t="s">
        <v>456</v>
      </c>
      <c r="N42" s="104" t="s">
        <v>449</v>
      </c>
      <c r="O42" s="104">
        <v>-1</v>
      </c>
      <c r="P42" s="104" t="s">
        <v>466</v>
      </c>
      <c r="Q42" s="104" t="s">
        <v>458</v>
      </c>
    </row>
    <row r="43" spans="1:17" ht="15" customHeight="1">
      <c r="A43" s="82">
        <v>501</v>
      </c>
      <c r="B43" s="82" t="s">
        <v>50</v>
      </c>
      <c r="C43" s="82" t="s">
        <v>86</v>
      </c>
      <c r="D43" s="82" t="s">
        <v>19</v>
      </c>
      <c r="E43" s="82" t="s">
        <v>21</v>
      </c>
      <c r="F43" s="82" t="s">
        <v>168</v>
      </c>
      <c r="G43" s="82" t="s">
        <v>26</v>
      </c>
      <c r="H43" s="82" t="s">
        <v>169</v>
      </c>
      <c r="I43" s="82" t="s">
        <v>124</v>
      </c>
      <c r="J43" s="82"/>
      <c r="K43" s="82" t="s">
        <v>125</v>
      </c>
      <c r="L43" s="82" t="s">
        <v>126</v>
      </c>
      <c r="M43" s="82" t="s">
        <v>127</v>
      </c>
      <c r="N43" s="82" t="s">
        <v>128</v>
      </c>
      <c r="O43" s="82">
        <v>0.39430903790087463</v>
      </c>
      <c r="P43" s="82"/>
      <c r="Q43" s="82"/>
    </row>
    <row r="44" spans="1:17" ht="15" customHeight="1">
      <c r="A44" s="104">
        <v>601</v>
      </c>
      <c r="B44" s="104" t="s">
        <v>86</v>
      </c>
      <c r="C44" s="104" t="s">
        <v>63</v>
      </c>
      <c r="D44" s="104" t="s">
        <v>19</v>
      </c>
      <c r="E44" s="104" t="s">
        <v>21</v>
      </c>
      <c r="F44" s="104" t="s">
        <v>168</v>
      </c>
      <c r="G44" s="104" t="s">
        <v>26</v>
      </c>
      <c r="H44" s="104" t="s">
        <v>467</v>
      </c>
      <c r="I44" s="104" t="s">
        <v>458</v>
      </c>
      <c r="J44" s="104" t="s">
        <v>459</v>
      </c>
      <c r="K44" s="104" t="s">
        <v>454</v>
      </c>
      <c r="L44" s="104" t="s">
        <v>468</v>
      </c>
      <c r="M44" s="104" t="s">
        <v>456</v>
      </c>
      <c r="N44" s="104" t="s">
        <v>449</v>
      </c>
      <c r="O44" s="104">
        <v>-1</v>
      </c>
      <c r="P44" s="104" t="s">
        <v>468</v>
      </c>
      <c r="Q44" s="104" t="s">
        <v>458</v>
      </c>
    </row>
    <row r="45" spans="1:17" ht="15" customHeight="1">
      <c r="A45" s="82">
        <v>601</v>
      </c>
      <c r="B45" s="82" t="s">
        <v>50</v>
      </c>
      <c r="C45" s="82" t="s">
        <v>86</v>
      </c>
      <c r="D45" s="82" t="s">
        <v>19</v>
      </c>
      <c r="E45" s="82" t="s">
        <v>21</v>
      </c>
      <c r="F45" s="82" t="s">
        <v>168</v>
      </c>
      <c r="G45" s="82" t="s">
        <v>26</v>
      </c>
      <c r="H45" s="82" t="s">
        <v>169</v>
      </c>
      <c r="I45" s="82" t="s">
        <v>124</v>
      </c>
      <c r="J45" s="82"/>
      <c r="K45" s="82" t="s">
        <v>125</v>
      </c>
      <c r="L45" s="82" t="s">
        <v>126</v>
      </c>
      <c r="M45" s="82" t="s">
        <v>127</v>
      </c>
      <c r="N45" s="82" t="s">
        <v>128</v>
      </c>
      <c r="O45" s="82">
        <v>6.9970845481049565E-2</v>
      </c>
      <c r="P45" s="82"/>
      <c r="Q45" s="82"/>
    </row>
    <row r="46" spans="1:17" ht="15" customHeight="1">
      <c r="A46" s="104">
        <v>701</v>
      </c>
      <c r="B46" s="104" t="s">
        <v>86</v>
      </c>
      <c r="C46" s="104" t="s">
        <v>81</v>
      </c>
      <c r="D46" s="104" t="s">
        <v>19</v>
      </c>
      <c r="E46" s="104" t="s">
        <v>21</v>
      </c>
      <c r="F46" s="104" t="s">
        <v>168</v>
      </c>
      <c r="G46" s="104" t="s">
        <v>26</v>
      </c>
      <c r="H46" s="104" t="s">
        <v>469</v>
      </c>
      <c r="I46" s="104" t="s">
        <v>458</v>
      </c>
      <c r="J46" s="104" t="s">
        <v>459</v>
      </c>
      <c r="K46" s="104" t="s">
        <v>454</v>
      </c>
      <c r="L46" s="104" t="s">
        <v>470</v>
      </c>
      <c r="M46" s="104" t="s">
        <v>456</v>
      </c>
      <c r="N46" s="104" t="s">
        <v>449</v>
      </c>
      <c r="O46" s="104">
        <v>-1</v>
      </c>
      <c r="P46" s="104" t="s">
        <v>470</v>
      </c>
      <c r="Q46" s="104" t="s">
        <v>458</v>
      </c>
    </row>
    <row r="47" spans="1:17" ht="15" customHeight="1">
      <c r="A47" s="82">
        <v>701</v>
      </c>
      <c r="B47" s="82" t="s">
        <v>50</v>
      </c>
      <c r="C47" s="82" t="s">
        <v>86</v>
      </c>
      <c r="D47" s="82" t="s">
        <v>19</v>
      </c>
      <c r="E47" s="82" t="s">
        <v>21</v>
      </c>
      <c r="F47" s="82" t="s">
        <v>168</v>
      </c>
      <c r="G47" s="82" t="s">
        <v>26</v>
      </c>
      <c r="H47" s="82" t="s">
        <v>169</v>
      </c>
      <c r="I47" s="82" t="s">
        <v>124</v>
      </c>
      <c r="J47" s="82"/>
      <c r="K47" s="82" t="s">
        <v>125</v>
      </c>
      <c r="L47" s="82" t="s">
        <v>126</v>
      </c>
      <c r="M47" s="82" t="s">
        <v>127</v>
      </c>
      <c r="N47" s="82" t="s">
        <v>128</v>
      </c>
      <c r="O47" s="82">
        <v>1.259475218658892E-2</v>
      </c>
      <c r="P47" s="82"/>
      <c r="Q47" s="82"/>
    </row>
    <row r="48" spans="1:17" ht="15" customHeight="1">
      <c r="A48" s="104">
        <v>1401</v>
      </c>
      <c r="B48" s="104" t="s">
        <v>59</v>
      </c>
      <c r="C48" s="104" t="s">
        <v>96</v>
      </c>
      <c r="D48" s="104" t="s">
        <v>19</v>
      </c>
      <c r="E48" s="104" t="s">
        <v>21</v>
      </c>
      <c r="F48" s="104" t="s">
        <v>168</v>
      </c>
      <c r="G48" s="104" t="s">
        <v>26</v>
      </c>
      <c r="H48" s="104" t="s">
        <v>471</v>
      </c>
      <c r="I48" s="104" t="s">
        <v>472</v>
      </c>
      <c r="J48" s="104" t="s">
        <v>449</v>
      </c>
      <c r="K48" s="104" t="s">
        <v>447</v>
      </c>
      <c r="L48" s="104" t="s">
        <v>473</v>
      </c>
      <c r="M48" s="104" t="s">
        <v>474</v>
      </c>
      <c r="N48" s="104" t="s">
        <v>449</v>
      </c>
      <c r="O48" s="104">
        <v>-1</v>
      </c>
      <c r="P48" s="104" t="s">
        <v>473</v>
      </c>
      <c r="Q48" s="104" t="s">
        <v>472</v>
      </c>
    </row>
    <row r="49" spans="1:17" ht="15" customHeight="1">
      <c r="A49" s="82">
        <v>1401</v>
      </c>
      <c r="B49" s="82" t="s">
        <v>59</v>
      </c>
      <c r="C49" s="82" t="s">
        <v>90</v>
      </c>
      <c r="D49" s="82" t="s">
        <v>19</v>
      </c>
      <c r="E49" s="82" t="s">
        <v>21</v>
      </c>
      <c r="F49" s="82" t="s">
        <v>168</v>
      </c>
      <c r="G49" s="82" t="s">
        <v>26</v>
      </c>
      <c r="H49" s="82"/>
      <c r="I49" s="82"/>
      <c r="J49" s="82"/>
      <c r="K49" s="82"/>
      <c r="L49" s="82"/>
      <c r="M49" s="82"/>
      <c r="N49" s="82"/>
      <c r="O49" s="82">
        <v>0.5</v>
      </c>
      <c r="P49" s="82"/>
      <c r="Q49" s="82"/>
    </row>
    <row r="50" spans="1:17" ht="15" customHeight="1">
      <c r="A50" s="104">
        <v>1501</v>
      </c>
      <c r="B50" s="104" t="s">
        <v>59</v>
      </c>
      <c r="C50" s="104" t="s">
        <v>90</v>
      </c>
      <c r="D50" s="104" t="s">
        <v>19</v>
      </c>
      <c r="E50" s="104" t="s">
        <v>21</v>
      </c>
      <c r="F50" s="104" t="s">
        <v>168</v>
      </c>
      <c r="G50" s="104" t="s">
        <v>26</v>
      </c>
      <c r="H50" s="104"/>
      <c r="I50" s="104"/>
      <c r="J50" s="104"/>
      <c r="K50" s="104"/>
      <c r="L50" s="104"/>
      <c r="M50" s="104"/>
      <c r="N50" s="104"/>
      <c r="O50" s="104">
        <v>0.5</v>
      </c>
      <c r="P50" s="104"/>
      <c r="Q50" s="104"/>
    </row>
    <row r="51" spans="1:17" ht="15" customHeight="1">
      <c r="A51" s="82">
        <v>1501</v>
      </c>
      <c r="B51" s="82" t="s">
        <v>59</v>
      </c>
      <c r="C51" s="82" t="s">
        <v>98</v>
      </c>
      <c r="D51" s="82" t="s">
        <v>19</v>
      </c>
      <c r="E51" s="82" t="s">
        <v>21</v>
      </c>
      <c r="F51" s="82" t="s">
        <v>168</v>
      </c>
      <c r="G51" s="82" t="s">
        <v>26</v>
      </c>
      <c r="H51" s="82" t="s">
        <v>475</v>
      </c>
      <c r="I51" s="82" t="s">
        <v>472</v>
      </c>
      <c r="J51" s="82" t="s">
        <v>449</v>
      </c>
      <c r="K51" s="82" t="s">
        <v>447</v>
      </c>
      <c r="L51" s="82" t="s">
        <v>476</v>
      </c>
      <c r="M51" s="82" t="s">
        <v>474</v>
      </c>
      <c r="N51" s="82" t="s">
        <v>449</v>
      </c>
      <c r="O51" s="82">
        <v>-1</v>
      </c>
      <c r="P51" s="82" t="s">
        <v>476</v>
      </c>
      <c r="Q51" s="82" t="s">
        <v>472</v>
      </c>
    </row>
    <row r="52" spans="1:17" ht="15" customHeight="1">
      <c r="A52" s="104">
        <v>1601</v>
      </c>
      <c r="B52" s="104" t="s">
        <v>60</v>
      </c>
      <c r="C52" s="104" t="s">
        <v>100</v>
      </c>
      <c r="D52" s="104" t="s">
        <v>19</v>
      </c>
      <c r="E52" s="104" t="s">
        <v>21</v>
      </c>
      <c r="F52" s="104" t="s">
        <v>168</v>
      </c>
      <c r="G52" s="104" t="s">
        <v>26</v>
      </c>
      <c r="H52" s="104" t="s">
        <v>477</v>
      </c>
      <c r="I52" s="104" t="s">
        <v>453</v>
      </c>
      <c r="J52" s="104" t="s">
        <v>449</v>
      </c>
      <c r="K52" s="104" t="s">
        <v>447</v>
      </c>
      <c r="L52" s="104" t="s">
        <v>478</v>
      </c>
      <c r="M52" s="104" t="s">
        <v>474</v>
      </c>
      <c r="N52" s="104" t="s">
        <v>449</v>
      </c>
      <c r="O52" s="104">
        <v>-1</v>
      </c>
      <c r="P52" s="104" t="s">
        <v>478</v>
      </c>
      <c r="Q52" s="104" t="s">
        <v>453</v>
      </c>
    </row>
    <row r="53" spans="1:17" ht="15" customHeight="1">
      <c r="A53" s="82">
        <v>1601</v>
      </c>
      <c r="B53" s="82" t="s">
        <v>60</v>
      </c>
      <c r="C53" s="82" t="s">
        <v>90</v>
      </c>
      <c r="D53" s="82" t="s">
        <v>19</v>
      </c>
      <c r="E53" s="82" t="s">
        <v>21</v>
      </c>
      <c r="F53" s="82" t="s">
        <v>168</v>
      </c>
      <c r="G53" s="82" t="s">
        <v>26</v>
      </c>
      <c r="H53" s="82"/>
      <c r="I53" s="82"/>
      <c r="J53" s="82"/>
      <c r="K53" s="82"/>
      <c r="L53" s="82"/>
      <c r="M53" s="82"/>
      <c r="N53" s="82"/>
      <c r="O53" s="82">
        <v>1</v>
      </c>
      <c r="P53" s="82"/>
      <c r="Q53" s="82"/>
    </row>
    <row r="54" spans="1:17" ht="15" customHeight="1">
      <c r="A54" s="104">
        <v>1701</v>
      </c>
      <c r="B54" s="104" t="s">
        <v>61</v>
      </c>
      <c r="C54" s="104" t="s">
        <v>90</v>
      </c>
      <c r="D54" s="104" t="s">
        <v>19</v>
      </c>
      <c r="E54" s="104" t="s">
        <v>21</v>
      </c>
      <c r="F54" s="104" t="s">
        <v>168</v>
      </c>
      <c r="G54" s="104" t="s">
        <v>26</v>
      </c>
      <c r="H54" s="104"/>
      <c r="I54" s="104"/>
      <c r="J54" s="104"/>
      <c r="K54" s="104"/>
      <c r="L54" s="104"/>
      <c r="M54" s="104"/>
      <c r="N54" s="104"/>
      <c r="O54" s="104">
        <v>1</v>
      </c>
      <c r="P54" s="104"/>
      <c r="Q54" s="104"/>
    </row>
    <row r="55" spans="1:17" ht="15" customHeight="1">
      <c r="A55" s="82">
        <v>1701</v>
      </c>
      <c r="B55" s="82" t="s">
        <v>61</v>
      </c>
      <c r="C55" s="82" t="s">
        <v>105</v>
      </c>
      <c r="D55" s="82" t="s">
        <v>19</v>
      </c>
      <c r="E55" s="82" t="s">
        <v>21</v>
      </c>
      <c r="F55" s="82" t="s">
        <v>168</v>
      </c>
      <c r="G55" s="82" t="s">
        <v>26</v>
      </c>
      <c r="H55" s="82" t="s">
        <v>479</v>
      </c>
      <c r="I55" s="82" t="s">
        <v>453</v>
      </c>
      <c r="J55" s="82" t="s">
        <v>449</v>
      </c>
      <c r="K55" s="82" t="s">
        <v>447</v>
      </c>
      <c r="L55" s="82" t="s">
        <v>480</v>
      </c>
      <c r="M55" s="82" t="s">
        <v>474</v>
      </c>
      <c r="N55" s="82" t="s">
        <v>449</v>
      </c>
      <c r="O55" s="82">
        <v>-1</v>
      </c>
      <c r="P55" s="82" t="s">
        <v>480</v>
      </c>
      <c r="Q55" s="82" t="s">
        <v>453</v>
      </c>
    </row>
    <row r="56" spans="1:17" ht="15" customHeight="1">
      <c r="A56" s="104">
        <v>1801</v>
      </c>
      <c r="B56" s="104" t="s">
        <v>86</v>
      </c>
      <c r="C56" s="104" t="s">
        <v>56</v>
      </c>
      <c r="D56" s="104" t="s">
        <v>19</v>
      </c>
      <c r="E56" s="104" t="s">
        <v>21</v>
      </c>
      <c r="F56" s="104" t="s">
        <v>168</v>
      </c>
      <c r="G56" s="104" t="s">
        <v>26</v>
      </c>
      <c r="H56" s="104" t="s">
        <v>452</v>
      </c>
      <c r="I56" s="104" t="s">
        <v>453</v>
      </c>
      <c r="J56" s="104" t="s">
        <v>449</v>
      </c>
      <c r="K56" s="104" t="s">
        <v>454</v>
      </c>
      <c r="L56" s="104" t="s">
        <v>455</v>
      </c>
      <c r="M56" s="104" t="s">
        <v>456</v>
      </c>
      <c r="N56" s="104" t="s">
        <v>449</v>
      </c>
      <c r="O56" s="104">
        <v>0.1</v>
      </c>
      <c r="P56" s="104"/>
      <c r="Q56" s="104"/>
    </row>
    <row r="57" spans="1:17" ht="15" customHeight="1">
      <c r="A57" s="82">
        <v>1801</v>
      </c>
      <c r="B57" s="82" t="s">
        <v>86</v>
      </c>
      <c r="C57" s="82" t="s">
        <v>60</v>
      </c>
      <c r="D57" s="82" t="s">
        <v>19</v>
      </c>
      <c r="E57" s="82" t="s">
        <v>21</v>
      </c>
      <c r="F57" s="82" t="s">
        <v>168</v>
      </c>
      <c r="G57" s="82" t="s">
        <v>26</v>
      </c>
      <c r="H57" s="82" t="s">
        <v>481</v>
      </c>
      <c r="I57" s="82" t="s">
        <v>453</v>
      </c>
      <c r="J57" s="82" t="s">
        <v>449</v>
      </c>
      <c r="K57" s="82" t="s">
        <v>447</v>
      </c>
      <c r="L57" s="82" t="s">
        <v>482</v>
      </c>
      <c r="M57" s="82" t="s">
        <v>474</v>
      </c>
      <c r="N57" s="82" t="s">
        <v>449</v>
      </c>
      <c r="O57" s="82">
        <v>-1</v>
      </c>
      <c r="P57" s="82" t="s">
        <v>482</v>
      </c>
      <c r="Q57" s="82" t="s">
        <v>453</v>
      </c>
    </row>
    <row r="58" spans="1:17" ht="15" customHeight="1">
      <c r="A58" s="104">
        <v>12</v>
      </c>
      <c r="B58" s="104" t="s">
        <v>89</v>
      </c>
      <c r="C58" s="104" t="s">
        <v>77</v>
      </c>
      <c r="D58" s="104" t="s">
        <v>19</v>
      </c>
      <c r="E58" s="104" t="s">
        <v>21</v>
      </c>
      <c r="F58" s="104" t="s">
        <v>192</v>
      </c>
      <c r="G58" s="104" t="s">
        <v>26</v>
      </c>
      <c r="H58" s="104"/>
      <c r="I58" s="104"/>
      <c r="J58" s="104"/>
      <c r="K58" s="104"/>
      <c r="L58" s="104"/>
      <c r="M58" s="104"/>
      <c r="N58" s="104"/>
      <c r="O58" s="104">
        <v>0.66</v>
      </c>
      <c r="P58" s="104"/>
      <c r="Q58" s="104"/>
    </row>
    <row r="59" spans="1:17" ht="15" customHeight="1">
      <c r="A59" s="82">
        <v>12</v>
      </c>
      <c r="B59" s="82" t="s">
        <v>77</v>
      </c>
      <c r="C59" s="82" t="s">
        <v>116</v>
      </c>
      <c r="D59" s="82" t="s">
        <v>19</v>
      </c>
      <c r="E59" s="82" t="s">
        <v>21</v>
      </c>
      <c r="F59" s="82" t="s">
        <v>192</v>
      </c>
      <c r="G59" s="82" t="s">
        <v>26</v>
      </c>
      <c r="H59" s="82" t="s">
        <v>485</v>
      </c>
      <c r="I59" s="82" t="s">
        <v>142</v>
      </c>
      <c r="J59" s="82" t="s">
        <v>446</v>
      </c>
      <c r="K59" s="82" t="s">
        <v>447</v>
      </c>
      <c r="L59" s="82" t="s">
        <v>448</v>
      </c>
      <c r="M59" s="82" t="s">
        <v>144</v>
      </c>
      <c r="N59" s="82" t="s">
        <v>449</v>
      </c>
      <c r="O59" s="82">
        <v>-1</v>
      </c>
      <c r="P59" s="82" t="s">
        <v>448</v>
      </c>
      <c r="Q59" s="82" t="s">
        <v>142</v>
      </c>
    </row>
    <row r="60" spans="1:17" ht="15" customHeight="1">
      <c r="A60" s="104">
        <v>13</v>
      </c>
      <c r="B60" s="104" t="s">
        <v>89</v>
      </c>
      <c r="C60" s="104" t="s">
        <v>78</v>
      </c>
      <c r="D60" s="104" t="s">
        <v>19</v>
      </c>
      <c r="E60" s="104" t="s">
        <v>21</v>
      </c>
      <c r="F60" s="104" t="s">
        <v>192</v>
      </c>
      <c r="G60" s="104" t="s">
        <v>26</v>
      </c>
      <c r="H60" s="104"/>
      <c r="I60" s="104"/>
      <c r="J60" s="104"/>
      <c r="K60" s="104"/>
      <c r="L60" s="104"/>
      <c r="M60" s="104"/>
      <c r="N60" s="104"/>
      <c r="O60" s="104">
        <v>0.78</v>
      </c>
      <c r="P60" s="104"/>
      <c r="Q60" s="104"/>
    </row>
    <row r="61" spans="1:17" ht="15" customHeight="1">
      <c r="A61" s="82">
        <v>13</v>
      </c>
      <c r="B61" s="82" t="s">
        <v>78</v>
      </c>
      <c r="C61" s="82" t="s">
        <v>116</v>
      </c>
      <c r="D61" s="82" t="s">
        <v>19</v>
      </c>
      <c r="E61" s="82" t="s">
        <v>21</v>
      </c>
      <c r="F61" s="82" t="s">
        <v>192</v>
      </c>
      <c r="G61" s="82" t="s">
        <v>26</v>
      </c>
      <c r="H61" s="82" t="s">
        <v>484</v>
      </c>
      <c r="I61" s="82" t="s">
        <v>142</v>
      </c>
      <c r="J61" s="82" t="s">
        <v>446</v>
      </c>
      <c r="K61" s="82" t="s">
        <v>447</v>
      </c>
      <c r="L61" s="82" t="s">
        <v>451</v>
      </c>
      <c r="M61" s="82" t="s">
        <v>144</v>
      </c>
      <c r="N61" s="82" t="s">
        <v>449</v>
      </c>
      <c r="O61" s="82">
        <v>-1</v>
      </c>
      <c r="P61" s="82" t="s">
        <v>451</v>
      </c>
      <c r="Q61" s="82" t="s">
        <v>142</v>
      </c>
    </row>
    <row r="62" spans="1:17" ht="15" customHeight="1">
      <c r="A62" s="104">
        <v>102</v>
      </c>
      <c r="B62" s="104" t="s">
        <v>50</v>
      </c>
      <c r="C62" s="104" t="s">
        <v>86</v>
      </c>
      <c r="D62" s="104" t="s">
        <v>19</v>
      </c>
      <c r="E62" s="104" t="s">
        <v>21</v>
      </c>
      <c r="F62" s="104" t="s">
        <v>192</v>
      </c>
      <c r="G62" s="104" t="s">
        <v>26</v>
      </c>
      <c r="H62" s="104" t="s">
        <v>193</v>
      </c>
      <c r="I62" s="104" t="s">
        <v>124</v>
      </c>
      <c r="J62" s="104"/>
      <c r="K62" s="104" t="s">
        <v>125</v>
      </c>
      <c r="L62" s="104" t="s">
        <v>126</v>
      </c>
      <c r="M62" s="104" t="s">
        <v>127</v>
      </c>
      <c r="N62" s="104" t="s">
        <v>128</v>
      </c>
      <c r="O62" s="104">
        <v>0.36</v>
      </c>
      <c r="P62" s="104"/>
      <c r="Q62" s="104"/>
    </row>
    <row r="63" spans="1:17" ht="15" customHeight="1">
      <c r="A63" s="82">
        <v>102</v>
      </c>
      <c r="B63" s="82" t="s">
        <v>86</v>
      </c>
      <c r="C63" s="82" t="s">
        <v>56</v>
      </c>
      <c r="D63" s="82" t="s">
        <v>19</v>
      </c>
      <c r="E63" s="82" t="s">
        <v>21</v>
      </c>
      <c r="F63" s="82" t="s">
        <v>192</v>
      </c>
      <c r="G63" s="82" t="s">
        <v>26</v>
      </c>
      <c r="H63" s="82" t="s">
        <v>452</v>
      </c>
      <c r="I63" s="82" t="s">
        <v>453</v>
      </c>
      <c r="J63" s="82" t="s">
        <v>449</v>
      </c>
      <c r="K63" s="82" t="s">
        <v>454</v>
      </c>
      <c r="L63" s="82" t="s">
        <v>455</v>
      </c>
      <c r="M63" s="82" t="s">
        <v>456</v>
      </c>
      <c r="N63" s="82" t="s">
        <v>449</v>
      </c>
      <c r="O63" s="82">
        <v>-1</v>
      </c>
      <c r="P63" s="82" t="s">
        <v>455</v>
      </c>
      <c r="Q63" s="82" t="s">
        <v>453</v>
      </c>
    </row>
    <row r="64" spans="1:17" ht="15" customHeight="1">
      <c r="A64" s="104">
        <v>202</v>
      </c>
      <c r="B64" s="104" t="s">
        <v>50</v>
      </c>
      <c r="C64" s="104" t="s">
        <v>86</v>
      </c>
      <c r="D64" s="104" t="s">
        <v>19</v>
      </c>
      <c r="E64" s="104" t="s">
        <v>21</v>
      </c>
      <c r="F64" s="104" t="s">
        <v>192</v>
      </c>
      <c r="G64" s="104" t="s">
        <v>26</v>
      </c>
      <c r="H64" s="104" t="s">
        <v>193</v>
      </c>
      <c r="I64" s="104" t="s">
        <v>124</v>
      </c>
      <c r="J64" s="104"/>
      <c r="K64" s="104" t="s">
        <v>125</v>
      </c>
      <c r="L64" s="104" t="s">
        <v>126</v>
      </c>
      <c r="M64" s="104" t="s">
        <v>127</v>
      </c>
      <c r="N64" s="104" t="s">
        <v>128</v>
      </c>
      <c r="O64" s="104">
        <v>0.10248396501457729</v>
      </c>
      <c r="P64" s="104"/>
      <c r="Q64" s="104"/>
    </row>
    <row r="65" spans="1:17" ht="15" customHeight="1">
      <c r="A65" s="82">
        <v>202</v>
      </c>
      <c r="B65" s="82" t="s">
        <v>86</v>
      </c>
      <c r="C65" s="82" t="s">
        <v>61</v>
      </c>
      <c r="D65" s="82" t="s">
        <v>19</v>
      </c>
      <c r="E65" s="82" t="s">
        <v>21</v>
      </c>
      <c r="F65" s="82" t="s">
        <v>192</v>
      </c>
      <c r="G65" s="82" t="s">
        <v>26</v>
      </c>
      <c r="H65" s="82" t="s">
        <v>457</v>
      </c>
      <c r="I65" s="82" t="s">
        <v>458</v>
      </c>
      <c r="J65" s="82" t="s">
        <v>459</v>
      </c>
      <c r="K65" s="82" t="s">
        <v>454</v>
      </c>
      <c r="L65" s="82" t="s">
        <v>460</v>
      </c>
      <c r="M65" s="82" t="s">
        <v>456</v>
      </c>
      <c r="N65" s="82" t="s">
        <v>449</v>
      </c>
      <c r="O65" s="82">
        <v>-1</v>
      </c>
      <c r="P65" s="82" t="s">
        <v>460</v>
      </c>
      <c r="Q65" s="82" t="s">
        <v>458</v>
      </c>
    </row>
    <row r="66" spans="1:17" ht="15" customHeight="1">
      <c r="A66" s="104">
        <v>302</v>
      </c>
      <c r="B66" s="104" t="s">
        <v>50</v>
      </c>
      <c r="C66" s="104" t="s">
        <v>86</v>
      </c>
      <c r="D66" s="104" t="s">
        <v>19</v>
      </c>
      <c r="E66" s="104" t="s">
        <v>21</v>
      </c>
      <c r="F66" s="104" t="s">
        <v>192</v>
      </c>
      <c r="G66" s="104" t="s">
        <v>26</v>
      </c>
      <c r="H66" s="104" t="s">
        <v>193</v>
      </c>
      <c r="I66" s="104" t="s">
        <v>124</v>
      </c>
      <c r="J66" s="104"/>
      <c r="K66" s="104" t="s">
        <v>125</v>
      </c>
      <c r="L66" s="104" t="s">
        <v>126</v>
      </c>
      <c r="M66" s="104" t="s">
        <v>127</v>
      </c>
      <c r="N66" s="104" t="s">
        <v>128</v>
      </c>
      <c r="O66" s="104">
        <v>6.0641399416909617E-2</v>
      </c>
      <c r="P66" s="104"/>
      <c r="Q66" s="104"/>
    </row>
    <row r="67" spans="1:17" ht="15" customHeight="1">
      <c r="A67" s="82">
        <v>302</v>
      </c>
      <c r="B67" s="82" t="s">
        <v>86</v>
      </c>
      <c r="C67" s="82" t="s">
        <v>66</v>
      </c>
      <c r="D67" s="82" t="s">
        <v>19</v>
      </c>
      <c r="E67" s="82" t="s">
        <v>21</v>
      </c>
      <c r="F67" s="82" t="s">
        <v>192</v>
      </c>
      <c r="G67" s="82" t="s">
        <v>26</v>
      </c>
      <c r="H67" s="82" t="s">
        <v>461</v>
      </c>
      <c r="I67" s="82" t="s">
        <v>458</v>
      </c>
      <c r="J67" s="82" t="s">
        <v>459</v>
      </c>
      <c r="K67" s="82" t="s">
        <v>454</v>
      </c>
      <c r="L67" s="82" t="s">
        <v>462</v>
      </c>
      <c r="M67" s="82" t="s">
        <v>456</v>
      </c>
      <c r="N67" s="82" t="s">
        <v>449</v>
      </c>
      <c r="O67" s="82">
        <v>-1</v>
      </c>
      <c r="P67" s="82" t="s">
        <v>462</v>
      </c>
      <c r="Q67" s="82" t="s">
        <v>458</v>
      </c>
    </row>
    <row r="68" spans="1:17" ht="15" customHeight="1">
      <c r="A68" s="104">
        <v>402</v>
      </c>
      <c r="B68" s="104" t="s">
        <v>86</v>
      </c>
      <c r="C68" s="104" t="s">
        <v>68</v>
      </c>
      <c r="D68" s="104" t="s">
        <v>19</v>
      </c>
      <c r="E68" s="104" t="s">
        <v>21</v>
      </c>
      <c r="F68" s="104" t="s">
        <v>192</v>
      </c>
      <c r="G68" s="104" t="s">
        <v>26</v>
      </c>
      <c r="H68" s="104" t="s">
        <v>463</v>
      </c>
      <c r="I68" s="104" t="s">
        <v>458</v>
      </c>
      <c r="J68" s="104" t="s">
        <v>459</v>
      </c>
      <c r="K68" s="104" t="s">
        <v>454</v>
      </c>
      <c r="L68" s="104" t="s">
        <v>464</v>
      </c>
      <c r="M68" s="104" t="s">
        <v>456</v>
      </c>
      <c r="N68" s="104" t="s">
        <v>449</v>
      </c>
      <c r="O68" s="104">
        <v>-1</v>
      </c>
      <c r="P68" s="104" t="s">
        <v>464</v>
      </c>
      <c r="Q68" s="104" t="s">
        <v>458</v>
      </c>
    </row>
    <row r="69" spans="1:17" ht="15" customHeight="1">
      <c r="A69" s="82">
        <v>402</v>
      </c>
      <c r="B69" s="82" t="s">
        <v>50</v>
      </c>
      <c r="C69" s="82" t="s">
        <v>86</v>
      </c>
      <c r="D69" s="82" t="s">
        <v>19</v>
      </c>
      <c r="E69" s="82" t="s">
        <v>21</v>
      </c>
      <c r="F69" s="82" t="s">
        <v>192</v>
      </c>
      <c r="G69" s="82" t="s">
        <v>26</v>
      </c>
      <c r="H69" s="82" t="s">
        <v>193</v>
      </c>
      <c r="I69" s="82" t="s">
        <v>124</v>
      </c>
      <c r="J69" s="82"/>
      <c r="K69" s="82" t="s">
        <v>125</v>
      </c>
      <c r="L69" s="82" t="s">
        <v>126</v>
      </c>
      <c r="M69" s="82" t="s">
        <v>127</v>
      </c>
      <c r="N69" s="82" t="s">
        <v>128</v>
      </c>
      <c r="O69" s="82">
        <v>0</v>
      </c>
      <c r="P69" s="82"/>
      <c r="Q69" s="82"/>
    </row>
    <row r="70" spans="1:17" ht="15" customHeight="1">
      <c r="A70" s="104">
        <v>502</v>
      </c>
      <c r="B70" s="104" t="s">
        <v>86</v>
      </c>
      <c r="C70" s="104" t="s">
        <v>69</v>
      </c>
      <c r="D70" s="104" t="s">
        <v>19</v>
      </c>
      <c r="E70" s="104" t="s">
        <v>21</v>
      </c>
      <c r="F70" s="104" t="s">
        <v>192</v>
      </c>
      <c r="G70" s="104" t="s">
        <v>26</v>
      </c>
      <c r="H70" s="104" t="s">
        <v>465</v>
      </c>
      <c r="I70" s="104" t="s">
        <v>458</v>
      </c>
      <c r="J70" s="104" t="s">
        <v>459</v>
      </c>
      <c r="K70" s="104" t="s">
        <v>454</v>
      </c>
      <c r="L70" s="104" t="s">
        <v>466</v>
      </c>
      <c r="M70" s="104" t="s">
        <v>456</v>
      </c>
      <c r="N70" s="104" t="s">
        <v>449</v>
      </c>
      <c r="O70" s="104">
        <v>-1</v>
      </c>
      <c r="P70" s="104" t="s">
        <v>466</v>
      </c>
      <c r="Q70" s="104" t="s">
        <v>458</v>
      </c>
    </row>
    <row r="71" spans="1:17" ht="15" customHeight="1">
      <c r="A71" s="82">
        <v>502</v>
      </c>
      <c r="B71" s="82" t="s">
        <v>50</v>
      </c>
      <c r="C71" s="82" t="s">
        <v>86</v>
      </c>
      <c r="D71" s="82" t="s">
        <v>19</v>
      </c>
      <c r="E71" s="82" t="s">
        <v>21</v>
      </c>
      <c r="F71" s="82" t="s">
        <v>192</v>
      </c>
      <c r="G71" s="82" t="s">
        <v>26</v>
      </c>
      <c r="H71" s="82" t="s">
        <v>193</v>
      </c>
      <c r="I71" s="82" t="s">
        <v>124</v>
      </c>
      <c r="J71" s="82"/>
      <c r="K71" s="82" t="s">
        <v>125</v>
      </c>
      <c r="L71" s="82" t="s">
        <v>126</v>
      </c>
      <c r="M71" s="82" t="s">
        <v>127</v>
      </c>
      <c r="N71" s="82" t="s">
        <v>128</v>
      </c>
      <c r="O71" s="82">
        <v>0.39430903790087463</v>
      </c>
      <c r="P71" s="82"/>
      <c r="Q71" s="82"/>
    </row>
    <row r="72" spans="1:17" ht="15" customHeight="1">
      <c r="A72" s="104">
        <v>602</v>
      </c>
      <c r="B72" s="104" t="s">
        <v>50</v>
      </c>
      <c r="C72" s="104" t="s">
        <v>86</v>
      </c>
      <c r="D72" s="104" t="s">
        <v>19</v>
      </c>
      <c r="E72" s="104" t="s">
        <v>21</v>
      </c>
      <c r="F72" s="104" t="s">
        <v>192</v>
      </c>
      <c r="G72" s="104" t="s">
        <v>26</v>
      </c>
      <c r="H72" s="104" t="s">
        <v>193</v>
      </c>
      <c r="I72" s="104" t="s">
        <v>124</v>
      </c>
      <c r="J72" s="104"/>
      <c r="K72" s="104" t="s">
        <v>125</v>
      </c>
      <c r="L72" s="104" t="s">
        <v>126</v>
      </c>
      <c r="M72" s="104" t="s">
        <v>127</v>
      </c>
      <c r="N72" s="104" t="s">
        <v>128</v>
      </c>
      <c r="O72" s="104">
        <v>6.9970845481049565E-2</v>
      </c>
      <c r="P72" s="104"/>
      <c r="Q72" s="104"/>
    </row>
    <row r="73" spans="1:17" ht="15" customHeight="1">
      <c r="A73" s="82">
        <v>602</v>
      </c>
      <c r="B73" s="82" t="s">
        <v>86</v>
      </c>
      <c r="C73" s="82" t="s">
        <v>63</v>
      </c>
      <c r="D73" s="82" t="s">
        <v>19</v>
      </c>
      <c r="E73" s="82" t="s">
        <v>21</v>
      </c>
      <c r="F73" s="82" t="s">
        <v>192</v>
      </c>
      <c r="G73" s="82" t="s">
        <v>26</v>
      </c>
      <c r="H73" s="82" t="s">
        <v>467</v>
      </c>
      <c r="I73" s="82" t="s">
        <v>458</v>
      </c>
      <c r="J73" s="82" t="s">
        <v>459</v>
      </c>
      <c r="K73" s="82" t="s">
        <v>454</v>
      </c>
      <c r="L73" s="82" t="s">
        <v>468</v>
      </c>
      <c r="M73" s="82" t="s">
        <v>456</v>
      </c>
      <c r="N73" s="82" t="s">
        <v>449</v>
      </c>
      <c r="O73" s="82">
        <v>-1</v>
      </c>
      <c r="P73" s="82" t="s">
        <v>468</v>
      </c>
      <c r="Q73" s="82" t="s">
        <v>458</v>
      </c>
    </row>
    <row r="74" spans="1:17" ht="15" customHeight="1">
      <c r="A74" s="104">
        <v>702</v>
      </c>
      <c r="B74" s="104" t="s">
        <v>86</v>
      </c>
      <c r="C74" s="104" t="s">
        <v>81</v>
      </c>
      <c r="D74" s="104" t="s">
        <v>19</v>
      </c>
      <c r="E74" s="104" t="s">
        <v>21</v>
      </c>
      <c r="F74" s="104" t="s">
        <v>192</v>
      </c>
      <c r="G74" s="104" t="s">
        <v>26</v>
      </c>
      <c r="H74" s="104" t="s">
        <v>469</v>
      </c>
      <c r="I74" s="104" t="s">
        <v>458</v>
      </c>
      <c r="J74" s="104" t="s">
        <v>459</v>
      </c>
      <c r="K74" s="104" t="s">
        <v>454</v>
      </c>
      <c r="L74" s="104" t="s">
        <v>470</v>
      </c>
      <c r="M74" s="104" t="s">
        <v>456</v>
      </c>
      <c r="N74" s="104" t="s">
        <v>449</v>
      </c>
      <c r="O74" s="104">
        <v>-1</v>
      </c>
      <c r="P74" s="104" t="s">
        <v>470</v>
      </c>
      <c r="Q74" s="104" t="s">
        <v>458</v>
      </c>
    </row>
    <row r="75" spans="1:17" ht="15" customHeight="1">
      <c r="A75" s="82">
        <v>702</v>
      </c>
      <c r="B75" s="82" t="s">
        <v>50</v>
      </c>
      <c r="C75" s="82" t="s">
        <v>86</v>
      </c>
      <c r="D75" s="82" t="s">
        <v>19</v>
      </c>
      <c r="E75" s="82" t="s">
        <v>21</v>
      </c>
      <c r="F75" s="82" t="s">
        <v>192</v>
      </c>
      <c r="G75" s="82" t="s">
        <v>26</v>
      </c>
      <c r="H75" s="82" t="s">
        <v>193</v>
      </c>
      <c r="I75" s="82" t="s">
        <v>124</v>
      </c>
      <c r="J75" s="82"/>
      <c r="K75" s="82" t="s">
        <v>125</v>
      </c>
      <c r="L75" s="82" t="s">
        <v>126</v>
      </c>
      <c r="M75" s="82" t="s">
        <v>127</v>
      </c>
      <c r="N75" s="82" t="s">
        <v>128</v>
      </c>
      <c r="O75" s="82">
        <v>1.259475218658892E-2</v>
      </c>
      <c r="P75" s="82"/>
      <c r="Q75" s="82"/>
    </row>
    <row r="76" spans="1:17" ht="15" customHeight="1">
      <c r="A76" s="104">
        <v>1402</v>
      </c>
      <c r="B76" s="104" t="s">
        <v>59</v>
      </c>
      <c r="C76" s="104" t="s">
        <v>96</v>
      </c>
      <c r="D76" s="104" t="s">
        <v>19</v>
      </c>
      <c r="E76" s="104" t="s">
        <v>21</v>
      </c>
      <c r="F76" s="104" t="s">
        <v>192</v>
      </c>
      <c r="G76" s="104" t="s">
        <v>26</v>
      </c>
      <c r="H76" s="104" t="s">
        <v>471</v>
      </c>
      <c r="I76" s="104" t="s">
        <v>472</v>
      </c>
      <c r="J76" s="104" t="s">
        <v>449</v>
      </c>
      <c r="K76" s="104" t="s">
        <v>447</v>
      </c>
      <c r="L76" s="104" t="s">
        <v>473</v>
      </c>
      <c r="M76" s="104" t="s">
        <v>474</v>
      </c>
      <c r="N76" s="104" t="s">
        <v>449</v>
      </c>
      <c r="O76" s="104">
        <v>-1</v>
      </c>
      <c r="P76" s="104" t="s">
        <v>473</v>
      </c>
      <c r="Q76" s="104" t="s">
        <v>472</v>
      </c>
    </row>
    <row r="77" spans="1:17" ht="15" customHeight="1">
      <c r="A77" s="82">
        <v>1402</v>
      </c>
      <c r="B77" s="82" t="s">
        <v>59</v>
      </c>
      <c r="C77" s="82" t="s">
        <v>90</v>
      </c>
      <c r="D77" s="82" t="s">
        <v>19</v>
      </c>
      <c r="E77" s="82" t="s">
        <v>21</v>
      </c>
      <c r="F77" s="82" t="s">
        <v>192</v>
      </c>
      <c r="G77" s="82" t="s">
        <v>26</v>
      </c>
      <c r="H77" s="82"/>
      <c r="I77" s="82"/>
      <c r="J77" s="82"/>
      <c r="K77" s="82"/>
      <c r="L77" s="82"/>
      <c r="M77" s="82"/>
      <c r="N77" s="82"/>
      <c r="O77" s="82">
        <v>0.5</v>
      </c>
      <c r="P77" s="82"/>
      <c r="Q77" s="82"/>
    </row>
    <row r="78" spans="1:17" ht="15" customHeight="1">
      <c r="A78" s="104">
        <v>1502</v>
      </c>
      <c r="B78" s="104" t="s">
        <v>59</v>
      </c>
      <c r="C78" s="104" t="s">
        <v>98</v>
      </c>
      <c r="D78" s="104" t="s">
        <v>19</v>
      </c>
      <c r="E78" s="104" t="s">
        <v>21</v>
      </c>
      <c r="F78" s="104" t="s">
        <v>192</v>
      </c>
      <c r="G78" s="104" t="s">
        <v>26</v>
      </c>
      <c r="H78" s="104" t="s">
        <v>475</v>
      </c>
      <c r="I78" s="104" t="s">
        <v>472</v>
      </c>
      <c r="J78" s="104" t="s">
        <v>449</v>
      </c>
      <c r="K78" s="104" t="s">
        <v>447</v>
      </c>
      <c r="L78" s="104" t="s">
        <v>476</v>
      </c>
      <c r="M78" s="104" t="s">
        <v>474</v>
      </c>
      <c r="N78" s="104" t="s">
        <v>449</v>
      </c>
      <c r="O78" s="104">
        <v>-1</v>
      </c>
      <c r="P78" s="104" t="s">
        <v>476</v>
      </c>
      <c r="Q78" s="104" t="s">
        <v>472</v>
      </c>
    </row>
    <row r="79" spans="1:17" ht="15" customHeight="1">
      <c r="A79" s="82">
        <v>1502</v>
      </c>
      <c r="B79" s="82" t="s">
        <v>59</v>
      </c>
      <c r="C79" s="82" t="s">
        <v>90</v>
      </c>
      <c r="D79" s="82" t="s">
        <v>19</v>
      </c>
      <c r="E79" s="82" t="s">
        <v>21</v>
      </c>
      <c r="F79" s="82" t="s">
        <v>192</v>
      </c>
      <c r="G79" s="82" t="s">
        <v>26</v>
      </c>
      <c r="H79" s="82"/>
      <c r="I79" s="82"/>
      <c r="J79" s="82"/>
      <c r="K79" s="82"/>
      <c r="L79" s="82"/>
      <c r="M79" s="82"/>
      <c r="N79" s="82"/>
      <c r="O79" s="82">
        <v>0.5</v>
      </c>
      <c r="P79" s="82"/>
      <c r="Q79" s="82"/>
    </row>
    <row r="80" spans="1:17" ht="15" customHeight="1">
      <c r="A80" s="104">
        <v>1602</v>
      </c>
      <c r="B80" s="104" t="s">
        <v>60</v>
      </c>
      <c r="C80" s="104" t="s">
        <v>100</v>
      </c>
      <c r="D80" s="104" t="s">
        <v>19</v>
      </c>
      <c r="E80" s="104" t="s">
        <v>21</v>
      </c>
      <c r="F80" s="104" t="s">
        <v>192</v>
      </c>
      <c r="G80" s="104" t="s">
        <v>26</v>
      </c>
      <c r="H80" s="104" t="s">
        <v>477</v>
      </c>
      <c r="I80" s="104" t="s">
        <v>453</v>
      </c>
      <c r="J80" s="104" t="s">
        <v>449</v>
      </c>
      <c r="K80" s="104" t="s">
        <v>447</v>
      </c>
      <c r="L80" s="104" t="s">
        <v>478</v>
      </c>
      <c r="M80" s="104" t="s">
        <v>474</v>
      </c>
      <c r="N80" s="104" t="s">
        <v>449</v>
      </c>
      <c r="O80" s="104">
        <v>-1</v>
      </c>
      <c r="P80" s="104" t="s">
        <v>478</v>
      </c>
      <c r="Q80" s="104" t="s">
        <v>453</v>
      </c>
    </row>
    <row r="81" spans="1:17" ht="15" customHeight="1">
      <c r="A81" s="82">
        <v>1602</v>
      </c>
      <c r="B81" s="82" t="s">
        <v>60</v>
      </c>
      <c r="C81" s="82" t="s">
        <v>90</v>
      </c>
      <c r="D81" s="82" t="s">
        <v>19</v>
      </c>
      <c r="E81" s="82" t="s">
        <v>21</v>
      </c>
      <c r="F81" s="82" t="s">
        <v>192</v>
      </c>
      <c r="G81" s="82" t="s">
        <v>26</v>
      </c>
      <c r="H81" s="82"/>
      <c r="I81" s="82"/>
      <c r="J81" s="82"/>
      <c r="K81" s="82"/>
      <c r="L81" s="82"/>
      <c r="M81" s="82"/>
      <c r="N81" s="82"/>
      <c r="O81" s="82">
        <v>1</v>
      </c>
      <c r="P81" s="82"/>
      <c r="Q81" s="82"/>
    </row>
    <row r="82" spans="1:17" ht="15" customHeight="1">
      <c r="A82" s="104">
        <v>1702</v>
      </c>
      <c r="B82" s="104" t="s">
        <v>61</v>
      </c>
      <c r="C82" s="104" t="s">
        <v>90</v>
      </c>
      <c r="D82" s="104" t="s">
        <v>19</v>
      </c>
      <c r="E82" s="104" t="s">
        <v>21</v>
      </c>
      <c r="F82" s="104" t="s">
        <v>192</v>
      </c>
      <c r="G82" s="104" t="s">
        <v>26</v>
      </c>
      <c r="H82" s="104"/>
      <c r="I82" s="104"/>
      <c r="J82" s="104"/>
      <c r="K82" s="104"/>
      <c r="L82" s="104"/>
      <c r="M82" s="104"/>
      <c r="N82" s="104"/>
      <c r="O82" s="104">
        <v>1</v>
      </c>
      <c r="P82" s="104"/>
      <c r="Q82" s="104"/>
    </row>
    <row r="83" spans="1:17" ht="15" customHeight="1">
      <c r="A83" s="82">
        <v>1702</v>
      </c>
      <c r="B83" s="82" t="s">
        <v>61</v>
      </c>
      <c r="C83" s="82" t="s">
        <v>105</v>
      </c>
      <c r="D83" s="82" t="s">
        <v>19</v>
      </c>
      <c r="E83" s="82" t="s">
        <v>21</v>
      </c>
      <c r="F83" s="82" t="s">
        <v>192</v>
      </c>
      <c r="G83" s="82" t="s">
        <v>26</v>
      </c>
      <c r="H83" s="82" t="s">
        <v>479</v>
      </c>
      <c r="I83" s="82" t="s">
        <v>453</v>
      </c>
      <c r="J83" s="82" t="s">
        <v>449</v>
      </c>
      <c r="K83" s="82" t="s">
        <v>447</v>
      </c>
      <c r="L83" s="82" t="s">
        <v>480</v>
      </c>
      <c r="M83" s="82" t="s">
        <v>474</v>
      </c>
      <c r="N83" s="82" t="s">
        <v>449</v>
      </c>
      <c r="O83" s="82">
        <v>-1</v>
      </c>
      <c r="P83" s="82" t="s">
        <v>480</v>
      </c>
      <c r="Q83" s="82" t="s">
        <v>453</v>
      </c>
    </row>
    <row r="84" spans="1:17" ht="15" customHeight="1">
      <c r="A84" s="104">
        <v>1802</v>
      </c>
      <c r="B84" s="104" t="s">
        <v>86</v>
      </c>
      <c r="C84" s="104" t="s">
        <v>56</v>
      </c>
      <c r="D84" s="104" t="s">
        <v>19</v>
      </c>
      <c r="E84" s="104" t="s">
        <v>21</v>
      </c>
      <c r="F84" s="104" t="s">
        <v>192</v>
      </c>
      <c r="G84" s="104" t="s">
        <v>26</v>
      </c>
      <c r="H84" s="104" t="s">
        <v>452</v>
      </c>
      <c r="I84" s="104" t="s">
        <v>453</v>
      </c>
      <c r="J84" s="104" t="s">
        <v>449</v>
      </c>
      <c r="K84" s="104" t="s">
        <v>454</v>
      </c>
      <c r="L84" s="104" t="s">
        <v>455</v>
      </c>
      <c r="M84" s="104" t="s">
        <v>456</v>
      </c>
      <c r="N84" s="104" t="s">
        <v>449</v>
      </c>
      <c r="O84" s="104">
        <v>0.1</v>
      </c>
      <c r="P84" s="104"/>
      <c r="Q84" s="104"/>
    </row>
    <row r="85" spans="1:17" ht="15" customHeight="1">
      <c r="A85" s="82">
        <v>1802</v>
      </c>
      <c r="B85" s="82" t="s">
        <v>86</v>
      </c>
      <c r="C85" s="82" t="s">
        <v>60</v>
      </c>
      <c r="D85" s="82" t="s">
        <v>19</v>
      </c>
      <c r="E85" s="82" t="s">
        <v>21</v>
      </c>
      <c r="F85" s="82" t="s">
        <v>192</v>
      </c>
      <c r="G85" s="82" t="s">
        <v>26</v>
      </c>
      <c r="H85" s="82" t="s">
        <v>481</v>
      </c>
      <c r="I85" s="82" t="s">
        <v>453</v>
      </c>
      <c r="J85" s="82" t="s">
        <v>449</v>
      </c>
      <c r="K85" s="82" t="s">
        <v>447</v>
      </c>
      <c r="L85" s="82" t="s">
        <v>482</v>
      </c>
      <c r="M85" s="82" t="s">
        <v>474</v>
      </c>
      <c r="N85" s="82" t="s">
        <v>449</v>
      </c>
      <c r="O85" s="82">
        <v>-1</v>
      </c>
      <c r="P85" s="82" t="s">
        <v>482</v>
      </c>
      <c r="Q85" s="82" t="s">
        <v>453</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O8"/>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customHeight="1" thickBot="1">
      <c r="A1" s="50" t="s">
        <v>118</v>
      </c>
      <c r="B1" s="51" t="s">
        <v>119</v>
      </c>
      <c r="C1" s="51" t="s">
        <v>120</v>
      </c>
      <c r="D1" s="51" t="s">
        <v>121</v>
      </c>
      <c r="E1" t="str">
        <f t="array" ref="E1:O8">_xlfn._xlws.FILTER(Contraintes!G1:Q186,ISTEXT(Contraintes!P1:P186))</f>
        <v>Unité</v>
      </c>
      <c r="F1" t="str">
        <v>Information collectée</v>
      </c>
      <c r="G1" t="str">
        <v>Source</v>
      </c>
      <c r="H1" t="str">
        <v>Hypothèse</v>
      </c>
      <c r="I1" t="str">
        <v>Type de donnée collectée</v>
      </c>
      <c r="J1" t="str">
        <v>Traduction</v>
      </c>
      <c r="K1" t="str">
        <v>Onglet source fichier Excel</v>
      </c>
      <c r="L1" t="str">
        <v>Fiabilité des données</v>
      </c>
      <c r="M1" t="str">
        <v>Equation d'égalité (eq = 0)</v>
      </c>
      <c r="N1" t="str">
        <v>Traduction</v>
      </c>
      <c r="O1" t="str">
        <v>Source</v>
      </c>
    </row>
    <row r="2" spans="1:15">
      <c r="A2" t="str">
        <f t="array" ref="A2:B8">_xlfn._xlws.FILTER(Contraintes!B2:C186,ISTEXT(Contraintes!P2:P186))</f>
        <v>Protéines animales transformées</v>
      </c>
      <c r="B2" t="str">
        <v>Export</v>
      </c>
      <c r="E2" t="str">
        <v>kt</v>
      </c>
      <c r="F2" t="str">
        <v>Part de PAT exportées = 47,29 % (SIFCO)</v>
      </c>
      <c r="G2" t="str">
        <v>SIFCO</v>
      </c>
      <c r="H2" t="str">
        <v>Extrapolation à partir des exportations tous débouchés confondus</v>
      </c>
      <c r="I2" t="str">
        <v>Répartition</v>
      </c>
      <c r="J2" t="str">
        <v>Part de PAT exportées</v>
      </c>
      <c r="K2" t="str">
        <v>Coproduits - SIFCO</v>
      </c>
      <c r="L2" t="str">
        <v>0</v>
      </c>
      <c r="M2">
        <v>-1</v>
      </c>
      <c r="N2" t="str">
        <v>Part de PAT exportées</v>
      </c>
      <c r="O2" t="str">
        <v>SIFCO</v>
      </c>
    </row>
    <row r="3" spans="1:15">
      <c r="A3" t="str">
        <v>Corps gras animaux</v>
      </c>
      <c r="B3" t="str">
        <v>Export</v>
      </c>
      <c r="E3" t="str">
        <v>kt</v>
      </c>
      <c r="F3" t="str">
        <v>Part de CGA exportées = 70,41 % (SIFCO)</v>
      </c>
      <c r="G3" t="str">
        <v>SIFCO</v>
      </c>
      <c r="H3" t="str">
        <v>Extrapolation à partir des exportations tous débouchés confondus</v>
      </c>
      <c r="I3" t="str">
        <v>Répartition</v>
      </c>
      <c r="J3" t="str">
        <v>Part de CGA exportées</v>
      </c>
      <c r="K3" t="str">
        <v>Coproduits - SIFCO</v>
      </c>
      <c r="L3" t="str">
        <v>0</v>
      </c>
      <c r="M3">
        <v>-1</v>
      </c>
      <c r="N3" t="str">
        <v>Part de CGA exportées</v>
      </c>
      <c r="O3" t="str">
        <v>SIFCO</v>
      </c>
    </row>
    <row r="4" spans="1:15">
      <c r="A4" t="str">
        <v>Abattage / découpe</v>
      </c>
      <c r="B4" t="str">
        <v>Viande</v>
      </c>
      <c r="E4" t="str">
        <v>kt</v>
      </c>
      <c r="F4" t="str">
        <v>Rendement en viande de l'abattage-découpe = 36 % (A dire d'expert)</v>
      </c>
      <c r="G4" t="str">
        <v>A dire d'expert</v>
      </c>
      <c r="H4" t="str">
        <v>0</v>
      </c>
      <c r="I4" t="str">
        <v>Rendement</v>
      </c>
      <c r="J4" t="str">
        <v>Rendement en viande de l'abattage-découpe</v>
      </c>
      <c r="K4" t="str">
        <v>Anatomie - Blézat</v>
      </c>
      <c r="L4" t="str">
        <v>0</v>
      </c>
      <c r="M4">
        <v>-1</v>
      </c>
      <c r="N4" t="str">
        <v>Rendement en viande de l'abattage-découpe</v>
      </c>
      <c r="O4" t="str">
        <v>A dire d'expert</v>
      </c>
    </row>
    <row r="5" spans="1:15">
      <c r="A5" t="str">
        <v>Abattage / découpe</v>
      </c>
      <c r="B5" t="str">
        <v>Abats</v>
      </c>
      <c r="E5" t="str">
        <v>kt</v>
      </c>
      <c r="F5" t="str">
        <v>Rendement en abats de l'abattage-découpe = 10,25 % (Blézat)</v>
      </c>
      <c r="G5" t="str">
        <v>Blézat</v>
      </c>
      <c r="H5" t="str">
        <v>Même répartition que le veau (rendements d'abattage et de découpe proches) pour les autres produits et coproduits que la viande</v>
      </c>
      <c r="I5" t="str">
        <v>Rendement</v>
      </c>
      <c r="J5" t="str">
        <v>Rendement en abats de l'abattage-découpe</v>
      </c>
      <c r="K5" t="str">
        <v>Anatomie - Blézat</v>
      </c>
      <c r="L5" t="str">
        <v>0</v>
      </c>
      <c r="M5">
        <v>-1</v>
      </c>
      <c r="N5" t="str">
        <v>Rendement en abats de l'abattage-découpe</v>
      </c>
      <c r="O5" t="str">
        <v>Blézat</v>
      </c>
    </row>
    <row r="6" spans="1:15">
      <c r="A6" t="str">
        <v>Abattage / découpe</v>
      </c>
      <c r="B6" t="str">
        <v>C1</v>
      </c>
      <c r="E6" t="str">
        <v>kt</v>
      </c>
      <c r="F6" t="str">
        <v>Rendement en C1 de l'abattage-découpe = 6,06 % (Blézat)</v>
      </c>
      <c r="G6" t="str">
        <v>Blézat</v>
      </c>
      <c r="H6" t="str">
        <v>Même répartition que le veau (rendements d'abattage et de découpe proches) pour les autres produits et coproduits que la viande</v>
      </c>
      <c r="I6" t="str">
        <v>Rendement</v>
      </c>
      <c r="J6" t="str">
        <v>Rendement en C1 de l'abattage-découpe</v>
      </c>
      <c r="K6" t="str">
        <v>Anatomie - Blézat</v>
      </c>
      <c r="L6" t="str">
        <v>0</v>
      </c>
      <c r="M6">
        <v>-1</v>
      </c>
      <c r="N6" t="str">
        <v>Rendement en C1 de l'abattage-découpe</v>
      </c>
      <c r="O6" t="str">
        <v>Blézat</v>
      </c>
    </row>
    <row r="7" spans="1:15">
      <c r="A7" t="str">
        <v>Abattage / découpe</v>
      </c>
      <c r="B7" t="str">
        <v>C2</v>
      </c>
      <c r="E7" t="str">
        <v>kt</v>
      </c>
      <c r="F7" t="str">
        <v>Rendement en C2 de l'abattage-découpe = 0 % (Blézat)</v>
      </c>
      <c r="G7" t="str">
        <v>Blézat</v>
      </c>
      <c r="H7" t="str">
        <v>Même répartition que le veau (rendements d'abattage et de découpe proches) pour les autres produits et coproduits que la viande</v>
      </c>
      <c r="I7" t="str">
        <v>Rendement</v>
      </c>
      <c r="J7" t="str">
        <v>Rendement en C2 de l'abattage-découpe</v>
      </c>
      <c r="K7" t="str">
        <v>Anatomie - Blézat</v>
      </c>
      <c r="L7" t="str">
        <v>0</v>
      </c>
      <c r="M7">
        <v>-1</v>
      </c>
      <c r="N7" t="str">
        <v>Rendement en C2 de l'abattage-découpe</v>
      </c>
      <c r="O7" t="str">
        <v>Blézat</v>
      </c>
    </row>
    <row r="8" spans="1:15">
      <c r="A8" t="str">
        <v>Abattage / découpe</v>
      </c>
      <c r="B8" t="str">
        <v>C3 et alimentaire</v>
      </c>
      <c r="E8" t="str">
        <v>kt</v>
      </c>
      <c r="F8" t="str">
        <v>Rendement en C3 et alimentaire de l'abattage-découpe = 39,43 % (Blézat)</v>
      </c>
      <c r="G8" t="str">
        <v>Blézat</v>
      </c>
      <c r="H8" t="str">
        <v>Même répartition que le veau (rendements d'abattage et de découpe proches) pour les autres produits et coproduits que la viande</v>
      </c>
      <c r="I8" t="str">
        <v>Rendement</v>
      </c>
      <c r="J8" t="str">
        <v>Rendement en C3 et alimentaire de l'abattage-découpe</v>
      </c>
      <c r="K8" t="str">
        <v>Anatomie - Blézat</v>
      </c>
      <c r="L8" t="str">
        <v>0</v>
      </c>
      <c r="M8">
        <v>-1</v>
      </c>
      <c r="N8" t="str">
        <v>Rendement en C3 et alimentaire de l'abattage-découpe</v>
      </c>
      <c r="O8" t="str">
        <v>Blézat</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L77"/>
  <sheetViews>
    <sheetView topLeftCell="A41" zoomScaleNormal="100" workbookViewId="0">
      <selection activeCell="K75" sqref="K75"/>
    </sheetView>
  </sheetViews>
  <sheetFormatPr baseColWidth="10" defaultRowHeight="14.4"/>
  <cols>
    <col min="1" max="5" width="11.5546875" style="53" customWidth="1"/>
    <col min="6" max="6" width="12.21875" style="53" bestFit="1" customWidth="1"/>
    <col min="7" max="7" width="11.77734375" style="53" bestFit="1" customWidth="1"/>
    <col min="8" max="8" width="12.109375" style="53" customWidth="1"/>
    <col min="9" max="9" width="11.5546875" style="53" customWidth="1"/>
    <col min="10" max="16384" width="11.5546875" style="53"/>
  </cols>
  <sheetData>
    <row r="1" spans="1:8">
      <c r="A1" s="52" t="s">
        <v>486</v>
      </c>
    </row>
    <row r="2" spans="1:8">
      <c r="H2" s="53" t="s">
        <v>487</v>
      </c>
    </row>
    <row r="3" spans="1:8">
      <c r="A3" s="54" t="s">
        <v>488</v>
      </c>
      <c r="H3" s="53" t="s">
        <v>489</v>
      </c>
    </row>
    <row r="4" spans="1:8">
      <c r="D4" s="73"/>
    </row>
    <row r="5" spans="1:8">
      <c r="B5" s="52" t="s">
        <v>490</v>
      </c>
      <c r="C5" s="53" t="s">
        <v>491</v>
      </c>
      <c r="D5" s="73" t="s">
        <v>492</v>
      </c>
      <c r="E5" s="53" t="s">
        <v>493</v>
      </c>
      <c r="F5" s="53" t="s">
        <v>494</v>
      </c>
      <c r="G5" s="53" t="s">
        <v>495</v>
      </c>
      <c r="H5" s="53" t="s">
        <v>496</v>
      </c>
    </row>
    <row r="6" spans="1:8">
      <c r="B6" s="53" t="s">
        <v>497</v>
      </c>
      <c r="C6" s="53">
        <v>670</v>
      </c>
      <c r="D6" s="74">
        <f t="shared" ref="D6:D15" si="0">C6/$C$6</f>
        <v>1</v>
      </c>
      <c r="E6" s="55">
        <f t="shared" ref="E6:E15" si="1">C6/$C$7</f>
        <v>1.8108108108108107</v>
      </c>
      <c r="F6" s="56">
        <f>E6*'Abattages - AGRESTE'!$G$7</f>
        <v>2309694.6216216213</v>
      </c>
      <c r="G6" s="56">
        <f>E6*'Abattages - AGRESTE'!$H$7</f>
        <v>2260480.4054054054</v>
      </c>
      <c r="H6" s="56">
        <f>E6*'Abattages - AGRESTE'!$I$7</f>
        <v>2084866.1621621621</v>
      </c>
    </row>
    <row r="7" spans="1:8">
      <c r="B7" s="54" t="s">
        <v>498</v>
      </c>
      <c r="C7" s="54">
        <v>370</v>
      </c>
      <c r="D7" s="75">
        <f t="shared" si="0"/>
        <v>0.55223880597014929</v>
      </c>
      <c r="E7" s="57">
        <f t="shared" si="1"/>
        <v>1</v>
      </c>
      <c r="F7" s="58">
        <f>E7*'Abattages - AGRESTE'!$G$7</f>
        <v>1275503</v>
      </c>
      <c r="G7" s="58">
        <f>E7*'Abattages - AGRESTE'!$H$7</f>
        <v>1248325</v>
      </c>
      <c r="H7" s="58">
        <f>E7*'Abattages - AGRESTE'!$I$7</f>
        <v>1151344</v>
      </c>
    </row>
    <row r="8" spans="1:8">
      <c r="B8" s="53" t="s">
        <v>56</v>
      </c>
      <c r="C8" s="53">
        <v>257</v>
      </c>
      <c r="D8" s="74">
        <f t="shared" si="0"/>
        <v>0.38358208955223883</v>
      </c>
      <c r="E8" s="55">
        <f t="shared" si="1"/>
        <v>0.69459459459459461</v>
      </c>
      <c r="F8" s="56">
        <f>E8*'Abattages - AGRESTE'!$G$7</f>
        <v>885957.48918918916</v>
      </c>
      <c r="G8" s="56">
        <f>E8*'Abattages - AGRESTE'!$H$7</f>
        <v>867079.79729729728</v>
      </c>
      <c r="H8" s="56">
        <f>E8*'Abattages - AGRESTE'!$I$7</f>
        <v>799717.31891891896</v>
      </c>
    </row>
    <row r="9" spans="1:8">
      <c r="B9" s="53" t="s">
        <v>61</v>
      </c>
      <c r="C9" s="53">
        <f>43.3+4.8</f>
        <v>48.099999999999994</v>
      </c>
      <c r="D9" s="74">
        <f t="shared" si="0"/>
        <v>7.1791044776119389E-2</v>
      </c>
      <c r="E9" s="55">
        <f t="shared" si="1"/>
        <v>0.12999999999999998</v>
      </c>
      <c r="F9" s="56">
        <f>E9*'Abattages - AGRESTE'!$G$7</f>
        <v>165815.38999999996</v>
      </c>
      <c r="G9" s="56">
        <f>E9*'Abattages - AGRESTE'!$H$7</f>
        <v>162282.24999999997</v>
      </c>
      <c r="H9" s="56">
        <f>E9*'Abattages - AGRESTE'!$I$7</f>
        <v>149674.71999999997</v>
      </c>
    </row>
    <row r="10" spans="1:8">
      <c r="B10" s="53" t="s">
        <v>64</v>
      </c>
      <c r="C10" s="53">
        <f>C6-(C9+C14+C15+C8)</f>
        <v>319.10000000000002</v>
      </c>
      <c r="D10" s="74">
        <f t="shared" si="0"/>
        <v>0.47626865671641794</v>
      </c>
      <c r="E10" s="55">
        <f t="shared" si="1"/>
        <v>0.86243243243243251</v>
      </c>
      <c r="F10" s="56">
        <f>E10*'Abattages - AGRESTE'!$G$7</f>
        <v>1100035.1548648649</v>
      </c>
      <c r="G10" s="56">
        <f>E10*'Abattages - AGRESTE'!$H$7</f>
        <v>1076595.9662162163</v>
      </c>
      <c r="H10" s="56">
        <f>E10*'Abattages - AGRESTE'!$I$7</f>
        <v>992956.40648648655</v>
      </c>
    </row>
    <row r="11" spans="1:8">
      <c r="B11" s="60" t="s">
        <v>499</v>
      </c>
      <c r="C11" s="53">
        <f>26.2+1+7</f>
        <v>34.200000000000003</v>
      </c>
      <c r="D11" s="74">
        <f t="shared" si="0"/>
        <v>5.1044776119402988E-2</v>
      </c>
      <c r="E11" s="55">
        <f t="shared" si="1"/>
        <v>9.2432432432432446E-2</v>
      </c>
      <c r="F11" s="56">
        <f>E11*'Abattages - AGRESTE'!$G$7</f>
        <v>117897.84486486488</v>
      </c>
      <c r="G11" s="56">
        <f>E11*'Abattages - AGRESTE'!$H$7</f>
        <v>115385.71621621623</v>
      </c>
      <c r="H11" s="56">
        <f>E11*'Abattages - AGRESTE'!$I$7</f>
        <v>106421.5264864865</v>
      </c>
    </row>
    <row r="12" spans="1:8">
      <c r="B12" s="60" t="s">
        <v>500</v>
      </c>
      <c r="C12" s="53">
        <v>67.2</v>
      </c>
      <c r="D12" s="74">
        <f t="shared" si="0"/>
        <v>0.10029850746268656</v>
      </c>
      <c r="E12" s="55">
        <f t="shared" si="1"/>
        <v>0.18162162162162163</v>
      </c>
      <c r="F12" s="56">
        <f>E12*'Abattages - AGRESTE'!$G$7</f>
        <v>231658.92324324325</v>
      </c>
      <c r="G12" s="56">
        <f>E12*'Abattages - AGRESTE'!$H$7</f>
        <v>226722.81081081083</v>
      </c>
      <c r="H12" s="56">
        <f>E12*'Abattages - AGRESTE'!$I$7</f>
        <v>209108.96432432433</v>
      </c>
    </row>
    <row r="13" spans="1:8">
      <c r="B13" s="60" t="s">
        <v>501</v>
      </c>
      <c r="C13" s="53">
        <f>C10-(C11+C12)</f>
        <v>217.70000000000002</v>
      </c>
      <c r="D13" s="74">
        <f t="shared" si="0"/>
        <v>0.3249253731343284</v>
      </c>
      <c r="E13" s="55">
        <f t="shared" si="1"/>
        <v>0.58837837837837847</v>
      </c>
      <c r="F13" s="56">
        <f>E13*'Abattages - AGRESTE'!$G$7</f>
        <v>750478.38675675693</v>
      </c>
      <c r="G13" s="56">
        <f>E13*'Abattages - AGRESTE'!$H$7</f>
        <v>734487.43918918935</v>
      </c>
      <c r="H13" s="56">
        <f>E13*'Abattages - AGRESTE'!$I$7</f>
        <v>677425.91567567573</v>
      </c>
    </row>
    <row r="14" spans="1:8">
      <c r="B14" s="53" t="s">
        <v>502</v>
      </c>
      <c r="C14" s="53">
        <v>37.4</v>
      </c>
      <c r="D14" s="74">
        <f t="shared" si="0"/>
        <v>5.5820895522388059E-2</v>
      </c>
      <c r="E14" s="55">
        <f t="shared" si="1"/>
        <v>0.10108108108108108</v>
      </c>
      <c r="F14" s="56">
        <f>E14*'Abattages - AGRESTE'!$G$7</f>
        <v>128929.22216216216</v>
      </c>
      <c r="G14" s="56">
        <f>E14*'Abattages - AGRESTE'!$H$7</f>
        <v>126182.04054054053</v>
      </c>
      <c r="H14" s="56">
        <f>E14*'Abattages - AGRESTE'!$I$7</f>
        <v>116379.0962162162</v>
      </c>
    </row>
    <row r="15" spans="1:8">
      <c r="B15" s="53" t="s">
        <v>503</v>
      </c>
      <c r="C15" s="53">
        <v>8.4</v>
      </c>
      <c r="D15" s="74">
        <f t="shared" si="0"/>
        <v>1.2537313432835821E-2</v>
      </c>
      <c r="E15" s="55">
        <f t="shared" si="1"/>
        <v>2.2702702702702703E-2</v>
      </c>
      <c r="F15" s="56">
        <f>E15*'Abattages - AGRESTE'!$G$7</f>
        <v>28957.365405405406</v>
      </c>
      <c r="G15" s="56">
        <f>E15*'Abattages - AGRESTE'!$H$7</f>
        <v>28340.351351351354</v>
      </c>
      <c r="H15" s="56">
        <f>E15*'Abattages - AGRESTE'!$I$7</f>
        <v>26138.620540540542</v>
      </c>
    </row>
    <row r="16" spans="1:8">
      <c r="D16" s="76"/>
    </row>
    <row r="17" spans="2:8">
      <c r="D17" s="73"/>
    </row>
    <row r="18" spans="2:8">
      <c r="B18" s="52" t="s">
        <v>504</v>
      </c>
      <c r="C18" s="53" t="s">
        <v>491</v>
      </c>
      <c r="D18" s="73" t="s">
        <v>492</v>
      </c>
      <c r="E18" s="53" t="s">
        <v>493</v>
      </c>
      <c r="F18" s="53" t="s">
        <v>494</v>
      </c>
      <c r="G18" s="53" t="s">
        <v>495</v>
      </c>
      <c r="H18" s="53" t="s">
        <v>496</v>
      </c>
    </row>
    <row r="19" spans="2:8">
      <c r="B19" s="53" t="s">
        <v>497</v>
      </c>
      <c r="C19" s="53">
        <v>231</v>
      </c>
      <c r="D19" s="74">
        <f t="shared" ref="D19:D28" si="2">C19/$C$19</f>
        <v>1</v>
      </c>
      <c r="E19" s="55">
        <f t="shared" ref="E19:E28" si="3">C19/$C$20</f>
        <v>1.7238805970149254</v>
      </c>
      <c r="F19" s="56">
        <f>E19*'Abattages - AGRESTE'!$G$4</f>
        <v>308853.89552238805</v>
      </c>
      <c r="G19" s="56">
        <f>E19*'Abattages - AGRESTE'!$H$4</f>
        <v>312158.57462686568</v>
      </c>
      <c r="H19" s="56">
        <f>E19*'Abattages - AGRESTE'!$I$4</f>
        <v>257497.76865671642</v>
      </c>
    </row>
    <row r="20" spans="2:8">
      <c r="B20" s="54" t="s">
        <v>498</v>
      </c>
      <c r="C20" s="54">
        <v>134</v>
      </c>
      <c r="D20" s="77">
        <f t="shared" si="2"/>
        <v>0.58008658008658009</v>
      </c>
      <c r="E20" s="57">
        <f t="shared" si="3"/>
        <v>1</v>
      </c>
      <c r="F20" s="58">
        <f>E20*'Abattages - AGRESTE'!$G$4</f>
        <v>179162</v>
      </c>
      <c r="G20" s="58">
        <f>E20*'Abattages - AGRESTE'!$H$4</f>
        <v>181079</v>
      </c>
      <c r="H20" s="58">
        <f>E20*'Abattages - AGRESTE'!$I$4</f>
        <v>149371</v>
      </c>
    </row>
    <row r="21" spans="2:8">
      <c r="B21" s="53" t="s">
        <v>56</v>
      </c>
      <c r="C21" s="53">
        <v>93.8</v>
      </c>
      <c r="D21" s="74">
        <f t="shared" si="2"/>
        <v>0.40606060606060607</v>
      </c>
      <c r="E21" s="55">
        <f t="shared" si="3"/>
        <v>0.7</v>
      </c>
      <c r="F21" s="56">
        <f>E21*'Abattages - AGRESTE'!$G$4</f>
        <v>125413.4</v>
      </c>
      <c r="G21" s="56">
        <f>E21*'Abattages - AGRESTE'!$H$4</f>
        <v>126755.29999999999</v>
      </c>
      <c r="H21" s="56">
        <f>E21*'Abattages - AGRESTE'!$I$4</f>
        <v>104559.7</v>
      </c>
    </row>
    <row r="22" spans="2:8">
      <c r="B22" s="53" t="s">
        <v>61</v>
      </c>
      <c r="C22" s="63">
        <f>3.2+8+1.75+8.9-2.3+2+0.42</f>
        <v>21.970000000000002</v>
      </c>
      <c r="D22" s="74">
        <f t="shared" si="2"/>
        <v>9.5108225108225114E-2</v>
      </c>
      <c r="E22" s="55">
        <f t="shared" si="3"/>
        <v>0.16395522388059702</v>
      </c>
      <c r="F22" s="56">
        <f>E22*'Abattages - AGRESTE'!$G$4</f>
        <v>29374.545820895524</v>
      </c>
      <c r="G22" s="56">
        <f>E22*'Abattages - AGRESTE'!$H$4</f>
        <v>29688.84798507463</v>
      </c>
      <c r="H22" s="56">
        <f>E22*'Abattages - AGRESTE'!$I$4</f>
        <v>24490.155746268658</v>
      </c>
    </row>
    <row r="23" spans="2:8">
      <c r="B23" s="54" t="s">
        <v>64</v>
      </c>
      <c r="C23" s="64">
        <f>C19-C21-C22-C27-C28</f>
        <v>97.529999999999987</v>
      </c>
      <c r="D23" s="77">
        <f t="shared" si="2"/>
        <v>0.42220779220779214</v>
      </c>
      <c r="E23" s="57">
        <f t="shared" si="3"/>
        <v>0.72783582089552235</v>
      </c>
      <c r="F23" s="56">
        <f>E23*'Abattages - AGRESTE'!$G$4</f>
        <v>130400.52134328357</v>
      </c>
      <c r="G23" s="56">
        <f>E23*'Abattages - AGRESTE'!$H$4</f>
        <v>131795.78261194029</v>
      </c>
      <c r="H23" s="56">
        <f>E23*'Abattages - AGRESTE'!$I$4</f>
        <v>108717.56440298507</v>
      </c>
    </row>
    <row r="24" spans="2:8">
      <c r="B24" s="60" t="s">
        <v>499</v>
      </c>
      <c r="C24" s="53">
        <v>13</v>
      </c>
      <c r="D24" s="74">
        <f t="shared" si="2"/>
        <v>5.627705627705628E-2</v>
      </c>
      <c r="E24" s="55">
        <f t="shared" si="3"/>
        <v>9.7014925373134331E-2</v>
      </c>
      <c r="F24" s="56">
        <f>E24*'Abattages - AGRESTE'!$G$4</f>
        <v>17381.388059701494</v>
      </c>
      <c r="G24" s="56">
        <f>E24*'Abattages - AGRESTE'!$H$4</f>
        <v>17567.36567164179</v>
      </c>
      <c r="H24" s="56">
        <f>E24*'Abattages - AGRESTE'!$I$4</f>
        <v>14491.216417910447</v>
      </c>
    </row>
    <row r="25" spans="2:8">
      <c r="B25" s="60" t="s">
        <v>500</v>
      </c>
      <c r="C25" s="53">
        <v>0</v>
      </c>
      <c r="D25" s="74">
        <f t="shared" si="2"/>
        <v>0</v>
      </c>
      <c r="E25" s="55">
        <f t="shared" si="3"/>
        <v>0</v>
      </c>
      <c r="F25" s="56">
        <f>E25*'Abattages - AGRESTE'!$G$4</f>
        <v>0</v>
      </c>
      <c r="G25" s="56">
        <f>E25*'Abattages - AGRESTE'!$H$4</f>
        <v>0</v>
      </c>
      <c r="H25" s="56">
        <f>E25*'Abattages - AGRESTE'!$I$4</f>
        <v>0</v>
      </c>
    </row>
    <row r="26" spans="2:8">
      <c r="B26" s="60" t="s">
        <v>501</v>
      </c>
      <c r="C26" s="63">
        <f>C23-C24</f>
        <v>84.529999999999987</v>
      </c>
      <c r="D26" s="74">
        <f t="shared" si="2"/>
        <v>0.36593073593073588</v>
      </c>
      <c r="E26" s="55">
        <f t="shared" si="3"/>
        <v>0.63082089552238796</v>
      </c>
      <c r="F26" s="56">
        <f>E26*'Abattages - AGRESTE'!$G$4</f>
        <v>113019.13328358206</v>
      </c>
      <c r="G26" s="56">
        <f>E26*'Abattages - AGRESTE'!$H$4</f>
        <v>114228.41694029848</v>
      </c>
      <c r="H26" s="56">
        <f>E26*'Abattages - AGRESTE'!$I$4</f>
        <v>94226.347985074608</v>
      </c>
    </row>
    <row r="27" spans="2:8">
      <c r="B27" s="53" t="s">
        <v>502</v>
      </c>
      <c r="C27" s="53">
        <v>15</v>
      </c>
      <c r="D27" s="74">
        <f t="shared" si="2"/>
        <v>6.4935064935064929E-2</v>
      </c>
      <c r="E27" s="55">
        <f t="shared" si="3"/>
        <v>0.11194029850746269</v>
      </c>
      <c r="F27" s="56">
        <f>E27*'Abattages - AGRESTE'!$G$4</f>
        <v>20055.447761194031</v>
      </c>
      <c r="G27" s="56">
        <f>E27*'Abattages - AGRESTE'!$H$4</f>
        <v>20270.037313432837</v>
      </c>
      <c r="H27" s="56">
        <f>E27*'Abattages - AGRESTE'!$I$4</f>
        <v>16720.63432835821</v>
      </c>
    </row>
    <row r="28" spans="2:8">
      <c r="B28" s="53" t="s">
        <v>503</v>
      </c>
      <c r="C28" s="53">
        <v>2.7</v>
      </c>
      <c r="D28" s="74">
        <f t="shared" si="2"/>
        <v>1.1688311688311689E-2</v>
      </c>
      <c r="E28" s="55">
        <f t="shared" si="3"/>
        <v>2.0149253731343283E-2</v>
      </c>
      <c r="F28" s="56">
        <f>E28*'Abattages - AGRESTE'!$G$4</f>
        <v>3609.9805970149255</v>
      </c>
      <c r="G28" s="56">
        <f>E28*'Abattages - AGRESTE'!$H$4</f>
        <v>3648.6067164179103</v>
      </c>
      <c r="H28" s="56">
        <f>E28*'Abattages - AGRESTE'!$I$4</f>
        <v>3009.7141791044778</v>
      </c>
    </row>
    <row r="29" spans="2:8">
      <c r="C29" s="63"/>
      <c r="D29" s="61"/>
    </row>
    <row r="31" spans="2:8">
      <c r="B31" s="52" t="s">
        <v>505</v>
      </c>
      <c r="C31" s="53" t="s">
        <v>491</v>
      </c>
      <c r="D31" s="53" t="s">
        <v>492</v>
      </c>
      <c r="E31" s="53" t="s">
        <v>493</v>
      </c>
      <c r="F31" s="53" t="s">
        <v>494</v>
      </c>
      <c r="G31" s="53" t="s">
        <v>495</v>
      </c>
      <c r="H31" s="53" t="s">
        <v>496</v>
      </c>
    </row>
    <row r="32" spans="2:8">
      <c r="B32" s="53" t="s">
        <v>497</v>
      </c>
      <c r="C32" s="53">
        <v>115</v>
      </c>
      <c r="D32" s="55">
        <f t="shared" ref="D32:D40" si="4">C32/$C$32</f>
        <v>1</v>
      </c>
      <c r="E32" s="55">
        <f t="shared" ref="E32:E40" si="5">C32/$C$33</f>
        <v>1.2921348314606742</v>
      </c>
      <c r="F32" s="56">
        <f>E32*'Abattages - AGRESTE'!$G$25</f>
        <v>2820645.0561797754</v>
      </c>
      <c r="G32" s="56">
        <f>E32*'Abattages - AGRESTE'!$H$25</f>
        <v>2845208.5393258426</v>
      </c>
      <c r="H32" s="56">
        <f>E32*'Abattages - AGRESTE'!$I$25</f>
        <v>2668146.0112359552</v>
      </c>
    </row>
    <row r="33" spans="2:8">
      <c r="B33" s="54" t="s">
        <v>498</v>
      </c>
      <c r="C33" s="54">
        <v>89</v>
      </c>
      <c r="D33" s="57">
        <f t="shared" si="4"/>
        <v>0.77391304347826084</v>
      </c>
      <c r="E33" s="57">
        <f t="shared" si="5"/>
        <v>1</v>
      </c>
      <c r="F33" s="58">
        <f>E33*'Abattages - AGRESTE'!$G$25</f>
        <v>2182934</v>
      </c>
      <c r="G33" s="58">
        <f>E33*'Abattages - AGRESTE'!$H$25</f>
        <v>2201944</v>
      </c>
      <c r="H33" s="58">
        <f>E33*'Abattages - AGRESTE'!$I$25</f>
        <v>2064913</v>
      </c>
    </row>
    <row r="34" spans="2:8">
      <c r="B34" s="53" t="s">
        <v>56</v>
      </c>
      <c r="C34" s="53">
        <v>68</v>
      </c>
      <c r="D34" s="55">
        <f t="shared" si="4"/>
        <v>0.59130434782608698</v>
      </c>
      <c r="E34" s="55">
        <f t="shared" si="5"/>
        <v>0.7640449438202247</v>
      </c>
      <c r="F34" s="56">
        <f>E34*'Abattages - AGRESTE'!$G$25</f>
        <v>1667859.6853932585</v>
      </c>
      <c r="G34" s="56">
        <f>E34*'Abattages - AGRESTE'!$H$25</f>
        <v>1682384.1797752809</v>
      </c>
      <c r="H34" s="56">
        <f>E34*'Abattages - AGRESTE'!$I$25</f>
        <v>1577686.3370786516</v>
      </c>
    </row>
    <row r="35" spans="2:8">
      <c r="B35" s="53" t="s">
        <v>61</v>
      </c>
      <c r="C35" s="53">
        <f>0.5+2.4+1.5+0.6+0.35+0.5+0.35+0.31+3+5-0.1</f>
        <v>14.409999999999998</v>
      </c>
      <c r="D35" s="55">
        <f t="shared" si="4"/>
        <v>0.12530434782608693</v>
      </c>
      <c r="E35" s="55">
        <f t="shared" si="5"/>
        <v>0.16191011235955055</v>
      </c>
      <c r="F35" s="56">
        <f>E35*'Abattages - AGRESTE'!$G$25</f>
        <v>353439.08921348309</v>
      </c>
      <c r="G35" s="56">
        <f>E35*'Abattages - AGRESTE'!$H$25</f>
        <v>356517.00044943817</v>
      </c>
      <c r="H35" s="56">
        <f>E35*'Abattages - AGRESTE'!$I$25</f>
        <v>334330.29584269662</v>
      </c>
    </row>
    <row r="36" spans="2:8">
      <c r="B36" s="53" t="s">
        <v>64</v>
      </c>
      <c r="C36" s="53">
        <f>C32-(C35+C40+C34)</f>
        <v>30.790000000000006</v>
      </c>
      <c r="D36" s="55">
        <f t="shared" si="4"/>
        <v>0.26773913043478265</v>
      </c>
      <c r="E36" s="55">
        <f t="shared" si="5"/>
        <v>0.34595505617977534</v>
      </c>
      <c r="F36" s="56">
        <f>E36*'Abattages - AGRESTE'!$G$25</f>
        <v>755197.05460674176</v>
      </c>
      <c r="G36" s="56">
        <f>E36*'Abattages - AGRESTE'!$H$25</f>
        <v>761773.66022471921</v>
      </c>
      <c r="H36" s="56">
        <f>E36*'Abattages - AGRESTE'!$I$25</f>
        <v>714367.09292134841</v>
      </c>
    </row>
    <row r="37" spans="2:8">
      <c r="B37" s="60" t="s">
        <v>499</v>
      </c>
      <c r="C37" s="53">
        <v>0</v>
      </c>
      <c r="D37" s="55">
        <f t="shared" si="4"/>
        <v>0</v>
      </c>
      <c r="E37" s="55">
        <f t="shared" si="5"/>
        <v>0</v>
      </c>
      <c r="F37" s="56">
        <f>E37*'Abattages - AGRESTE'!$G$25</f>
        <v>0</v>
      </c>
      <c r="G37" s="56">
        <f>E37*'Abattages - AGRESTE'!$H$25</f>
        <v>0</v>
      </c>
      <c r="H37" s="56">
        <f>E37*'Abattages - AGRESTE'!$I$25</f>
        <v>0</v>
      </c>
    </row>
    <row r="38" spans="2:8">
      <c r="B38" s="60" t="s">
        <v>500</v>
      </c>
      <c r="C38" s="53">
        <f>7+0.3</f>
        <v>7.3</v>
      </c>
      <c r="D38" s="55">
        <f t="shared" si="4"/>
        <v>6.347826086956522E-2</v>
      </c>
      <c r="E38" s="55">
        <f t="shared" si="5"/>
        <v>8.202247191011236E-2</v>
      </c>
      <c r="F38" s="56">
        <f>E38*'Abattages - AGRESTE'!$G$25</f>
        <v>179049.64269662922</v>
      </c>
      <c r="G38" s="56">
        <f>E38*'Abattages - AGRESTE'!$H$25</f>
        <v>180608.88988764046</v>
      </c>
      <c r="H38" s="56">
        <f>E38*'Abattages - AGRESTE'!$I$25</f>
        <v>169369.26853932586</v>
      </c>
    </row>
    <row r="39" spans="2:8">
      <c r="B39" s="60" t="s">
        <v>501</v>
      </c>
      <c r="C39" s="53">
        <f>C36-C38</f>
        <v>23.490000000000006</v>
      </c>
      <c r="D39" s="55">
        <f t="shared" si="4"/>
        <v>0.20426086956521744</v>
      </c>
      <c r="E39" s="55">
        <f t="shared" si="5"/>
        <v>0.26393258426966298</v>
      </c>
      <c r="F39" s="56">
        <f>E39*'Abattages - AGRESTE'!$G$25</f>
        <v>576147.41191011248</v>
      </c>
      <c r="G39" s="56">
        <f>E39*'Abattages - AGRESTE'!$H$25</f>
        <v>581164.77033707884</v>
      </c>
      <c r="H39" s="56">
        <f>E39*'Abattages - AGRESTE'!$I$25</f>
        <v>544997.82438202261</v>
      </c>
    </row>
    <row r="40" spans="2:8">
      <c r="B40" s="53" t="s">
        <v>503</v>
      </c>
      <c r="C40" s="53">
        <v>1.8</v>
      </c>
      <c r="D40" s="55">
        <f t="shared" si="4"/>
        <v>1.5652173913043479E-2</v>
      </c>
      <c r="E40" s="55">
        <f t="shared" si="5"/>
        <v>2.0224719101123598E-2</v>
      </c>
      <c r="F40" s="56">
        <f>E40*'Abattages - AGRESTE'!$G$25</f>
        <v>44149.226966292139</v>
      </c>
      <c r="G40" s="56">
        <f>E40*'Abattages - AGRESTE'!$H$25</f>
        <v>44533.698876404502</v>
      </c>
      <c r="H40" s="56">
        <f>E40*'Abattages - AGRESTE'!$I$25</f>
        <v>41762.285393258433</v>
      </c>
    </row>
    <row r="43" spans="2:8">
      <c r="B43" s="52" t="s">
        <v>245</v>
      </c>
      <c r="C43" s="53" t="s">
        <v>491</v>
      </c>
      <c r="D43" s="53" t="s">
        <v>492</v>
      </c>
      <c r="E43" s="53" t="s">
        <v>493</v>
      </c>
      <c r="F43" s="53" t="s">
        <v>494</v>
      </c>
      <c r="G43" s="53" t="s">
        <v>495</v>
      </c>
      <c r="H43" s="53" t="s">
        <v>496</v>
      </c>
    </row>
    <row r="44" spans="2:8">
      <c r="B44" s="53" t="s">
        <v>497</v>
      </c>
      <c r="C44" s="53">
        <v>36</v>
      </c>
      <c r="D44" s="55">
        <f t="shared" ref="D44:D53" si="6">C44/$C$44</f>
        <v>1</v>
      </c>
      <c r="E44" s="55">
        <f t="shared" ref="E44:E53" si="7">C44/$C$45</f>
        <v>2</v>
      </c>
      <c r="F44" s="56">
        <f>E44*'Abattages - AGRESTE'!$G$31</f>
        <v>160904</v>
      </c>
      <c r="G44" s="56">
        <f>E44*'Abattages - AGRESTE'!$H$31</f>
        <v>161670</v>
      </c>
      <c r="H44" s="56">
        <f>E44*'Abattages - AGRESTE'!$I$31</f>
        <v>145870</v>
      </c>
    </row>
    <row r="45" spans="2:8">
      <c r="B45" s="54" t="s">
        <v>498</v>
      </c>
      <c r="C45" s="54">
        <v>18</v>
      </c>
      <c r="D45" s="57">
        <f t="shared" si="6"/>
        <v>0.5</v>
      </c>
      <c r="E45" s="57">
        <f t="shared" si="7"/>
        <v>1</v>
      </c>
      <c r="F45" s="58">
        <f>E45*'Abattages - AGRESTE'!$G$31</f>
        <v>80452</v>
      </c>
      <c r="G45" s="58">
        <f>E45*'Abattages - AGRESTE'!$H$31</f>
        <v>80835</v>
      </c>
      <c r="H45" s="58">
        <f>E45*'Abattages - AGRESTE'!$I$31</f>
        <v>72935</v>
      </c>
    </row>
    <row r="46" spans="2:8">
      <c r="B46" s="53" t="s">
        <v>56</v>
      </c>
      <c r="C46" s="53">
        <v>14.4</v>
      </c>
      <c r="D46" s="55">
        <f t="shared" si="6"/>
        <v>0.4</v>
      </c>
      <c r="E46" s="55">
        <f t="shared" si="7"/>
        <v>0.8</v>
      </c>
      <c r="F46" s="56">
        <f>E46*'Abattages - AGRESTE'!$G$31</f>
        <v>64361.600000000006</v>
      </c>
      <c r="G46" s="56">
        <f>E46*'Abattages - AGRESTE'!$H$31</f>
        <v>64668</v>
      </c>
      <c r="H46" s="56">
        <f>E46*'Abattages - AGRESTE'!$I$31</f>
        <v>58348</v>
      </c>
    </row>
    <row r="47" spans="2:8">
      <c r="B47" s="53" t="s">
        <v>61</v>
      </c>
      <c r="C47" s="65">
        <f>0.7+1.5+0.3+1.19-0.1</f>
        <v>3.59</v>
      </c>
      <c r="D47" s="55">
        <f t="shared" si="6"/>
        <v>9.9722222222222212E-2</v>
      </c>
      <c r="E47" s="55">
        <f t="shared" si="7"/>
        <v>0.19944444444444442</v>
      </c>
      <c r="F47" s="56">
        <f>E47*'Abattages - AGRESTE'!$G$31</f>
        <v>16045.704444444444</v>
      </c>
      <c r="G47" s="56">
        <f>E47*'Abattages - AGRESTE'!$H$31</f>
        <v>16122.091666666665</v>
      </c>
      <c r="H47" s="56">
        <f>E47*'Abattages - AGRESTE'!$I$31</f>
        <v>14546.480555555554</v>
      </c>
    </row>
    <row r="48" spans="2:8">
      <c r="B48" s="53" t="s">
        <v>64</v>
      </c>
      <c r="C48" s="65">
        <f>C44-(C47+C52+C53+C46)</f>
        <v>13.91</v>
      </c>
      <c r="D48" s="55">
        <f t="shared" si="6"/>
        <v>0.38638888888888889</v>
      </c>
      <c r="E48" s="55">
        <f t="shared" si="7"/>
        <v>0.77277777777777779</v>
      </c>
      <c r="F48" s="56">
        <f>E48*'Abattages - AGRESTE'!$G$31</f>
        <v>62171.517777777779</v>
      </c>
      <c r="G48" s="56">
        <f>E48*'Abattages - AGRESTE'!$H$31</f>
        <v>62467.491666666669</v>
      </c>
      <c r="H48" s="56">
        <f>E48*'Abattages - AGRESTE'!$I$31</f>
        <v>56362.547222222223</v>
      </c>
    </row>
    <row r="49" spans="2:8">
      <c r="B49" s="60" t="s">
        <v>499</v>
      </c>
      <c r="C49" s="53">
        <f>1+0.5</f>
        <v>1.5</v>
      </c>
      <c r="D49" s="55">
        <f t="shared" si="6"/>
        <v>4.1666666666666664E-2</v>
      </c>
      <c r="E49" s="55">
        <f t="shared" si="7"/>
        <v>8.3333333333333329E-2</v>
      </c>
      <c r="F49" s="56">
        <f>E49*'Abattages - AGRESTE'!$G$31</f>
        <v>6704.333333333333</v>
      </c>
      <c r="G49" s="56">
        <f>E49*'Abattages - AGRESTE'!$H$31</f>
        <v>6736.25</v>
      </c>
      <c r="H49" s="56">
        <f>E49*'Abattages - AGRESTE'!$I$31</f>
        <v>6077.9166666666661</v>
      </c>
    </row>
    <row r="50" spans="2:8">
      <c r="B50" s="60" t="s">
        <v>500</v>
      </c>
      <c r="C50" s="53">
        <v>3</v>
      </c>
      <c r="D50" s="55">
        <f t="shared" si="6"/>
        <v>8.3333333333333329E-2</v>
      </c>
      <c r="E50" s="55">
        <f t="shared" si="7"/>
        <v>0.16666666666666666</v>
      </c>
      <c r="F50" s="56">
        <f>E50*'Abattages - AGRESTE'!$G$31</f>
        <v>13408.666666666666</v>
      </c>
      <c r="G50" s="56">
        <f>E50*'Abattages - AGRESTE'!$H$31</f>
        <v>13472.5</v>
      </c>
      <c r="H50" s="56">
        <f>E50*'Abattages - AGRESTE'!$I$31</f>
        <v>12155.833333333332</v>
      </c>
    </row>
    <row r="51" spans="2:8">
      <c r="B51" s="60" t="s">
        <v>501</v>
      </c>
      <c r="C51" s="65">
        <f>C48-C49-C50</f>
        <v>9.41</v>
      </c>
      <c r="D51" s="55">
        <f t="shared" si="6"/>
        <v>0.26138888888888889</v>
      </c>
      <c r="E51" s="55">
        <f t="shared" si="7"/>
        <v>0.52277777777777779</v>
      </c>
      <c r="F51" s="56">
        <f>E51*'Abattages - AGRESTE'!$G$31</f>
        <v>42058.517777777779</v>
      </c>
      <c r="G51" s="56">
        <f>E51*'Abattages - AGRESTE'!$H$31</f>
        <v>42258.741666666669</v>
      </c>
      <c r="H51" s="56">
        <f>E51*'Abattages - AGRESTE'!$I$31</f>
        <v>38128.797222222223</v>
      </c>
    </row>
    <row r="52" spans="2:8">
      <c r="B52" s="53" t="s">
        <v>63</v>
      </c>
      <c r="C52" s="53">
        <v>3.1</v>
      </c>
      <c r="D52" s="55">
        <f t="shared" si="6"/>
        <v>8.611111111111111E-2</v>
      </c>
      <c r="E52" s="55">
        <f t="shared" si="7"/>
        <v>0.17222222222222222</v>
      </c>
      <c r="F52" s="56">
        <f>E52*'Abattages - AGRESTE'!$G$31</f>
        <v>13855.622222222222</v>
      </c>
      <c r="G52" s="56">
        <f>E52*'Abattages - AGRESTE'!$H$31</f>
        <v>13921.583333333334</v>
      </c>
      <c r="H52" s="56">
        <f>E52*'Abattages - AGRESTE'!$I$31</f>
        <v>12561.027777777777</v>
      </c>
    </row>
    <row r="53" spans="2:8">
      <c r="B53" s="53" t="s">
        <v>503</v>
      </c>
      <c r="C53" s="53">
        <v>1</v>
      </c>
      <c r="D53" s="55">
        <f t="shared" si="6"/>
        <v>2.7777777777777776E-2</v>
      </c>
      <c r="E53" s="55">
        <f t="shared" si="7"/>
        <v>5.5555555555555552E-2</v>
      </c>
      <c r="F53" s="56">
        <f>E53*'Abattages - AGRESTE'!$G$31</f>
        <v>4469.5555555555557</v>
      </c>
      <c r="G53" s="56">
        <f>E53*'Abattages - AGRESTE'!$H$31</f>
        <v>4490.833333333333</v>
      </c>
      <c r="H53" s="56">
        <f>E53*'Abattages - AGRESTE'!$I$31</f>
        <v>4051.9444444444443</v>
      </c>
    </row>
    <row r="55" spans="2:8">
      <c r="B55" s="52" t="s">
        <v>506</v>
      </c>
      <c r="C55" s="53" t="s">
        <v>491</v>
      </c>
      <c r="D55" s="53" t="s">
        <v>492</v>
      </c>
      <c r="E55" s="53" t="s">
        <v>493</v>
      </c>
      <c r="F55" s="53" t="s">
        <v>494</v>
      </c>
      <c r="G55" s="53" t="s">
        <v>495</v>
      </c>
      <c r="H55" s="53" t="s">
        <v>496</v>
      </c>
    </row>
    <row r="56" spans="2:8">
      <c r="B56" s="53" t="s">
        <v>497</v>
      </c>
      <c r="C56" s="53">
        <f t="shared" ref="C56:E65" si="8">C44</f>
        <v>36</v>
      </c>
      <c r="D56" s="55">
        <f t="shared" si="8"/>
        <v>1</v>
      </c>
      <c r="E56" s="55">
        <f t="shared" si="8"/>
        <v>2</v>
      </c>
      <c r="F56" s="56">
        <f>E56*'Abattages - AGRESTE'!$G$34</f>
        <v>12472</v>
      </c>
      <c r="G56" s="56">
        <f>E56*'Abattages - AGRESTE'!$H$34</f>
        <v>12694</v>
      </c>
      <c r="H56" s="56">
        <f>E56*'Abattages - AGRESTE'!$I$34</f>
        <v>11722</v>
      </c>
    </row>
    <row r="57" spans="2:8">
      <c r="B57" s="54" t="s">
        <v>498</v>
      </c>
      <c r="C57" s="54">
        <f t="shared" si="8"/>
        <v>18</v>
      </c>
      <c r="D57" s="57">
        <f t="shared" si="8"/>
        <v>0.5</v>
      </c>
      <c r="E57" s="57">
        <f t="shared" si="8"/>
        <v>1</v>
      </c>
      <c r="F57" s="58">
        <f>E57*'Abattages - AGRESTE'!$G$34</f>
        <v>6236</v>
      </c>
      <c r="G57" s="58">
        <f>E57*'Abattages - AGRESTE'!$H$34</f>
        <v>6347</v>
      </c>
      <c r="H57" s="58">
        <f>E57*'Abattages - AGRESTE'!$I$34</f>
        <v>5861</v>
      </c>
    </row>
    <row r="58" spans="2:8">
      <c r="B58" s="53" t="s">
        <v>56</v>
      </c>
      <c r="C58" s="53">
        <f t="shared" si="8"/>
        <v>14.4</v>
      </c>
      <c r="D58" s="55">
        <f t="shared" si="8"/>
        <v>0.4</v>
      </c>
      <c r="E58" s="55">
        <f t="shared" si="8"/>
        <v>0.8</v>
      </c>
      <c r="F58" s="56">
        <f>E58*'Abattages - AGRESTE'!$G$34</f>
        <v>4988.8</v>
      </c>
      <c r="G58" s="56">
        <f>E58*'Abattages - AGRESTE'!$H$34</f>
        <v>5077.6000000000004</v>
      </c>
      <c r="H58" s="56">
        <f>E58*'Abattages - AGRESTE'!$I$34</f>
        <v>4688.8</v>
      </c>
    </row>
    <row r="59" spans="2:8">
      <c r="B59" s="53" t="s">
        <v>61</v>
      </c>
      <c r="C59" s="53">
        <f t="shared" si="8"/>
        <v>3.59</v>
      </c>
      <c r="D59" s="55">
        <f t="shared" si="8"/>
        <v>9.9722222222222212E-2</v>
      </c>
      <c r="E59" s="55">
        <f t="shared" si="8"/>
        <v>0.19944444444444442</v>
      </c>
      <c r="F59" s="56">
        <f>E59*'Abattages - AGRESTE'!$G$34</f>
        <v>1243.7355555555555</v>
      </c>
      <c r="G59" s="56">
        <f>E59*'Abattages - AGRESTE'!$H$34</f>
        <v>1265.8738888888888</v>
      </c>
      <c r="H59" s="56">
        <f>E59*'Abattages - AGRESTE'!$I$34</f>
        <v>1168.9438888888888</v>
      </c>
    </row>
    <row r="60" spans="2:8">
      <c r="B60" s="53" t="s">
        <v>64</v>
      </c>
      <c r="C60" s="53">
        <f t="shared" si="8"/>
        <v>13.91</v>
      </c>
      <c r="D60" s="55">
        <f t="shared" si="8"/>
        <v>0.38638888888888889</v>
      </c>
      <c r="E60" s="55">
        <f t="shared" si="8"/>
        <v>0.77277777777777779</v>
      </c>
      <c r="F60" s="56">
        <f>E60*'Abattages - AGRESTE'!$G$34</f>
        <v>4819.0422222222223</v>
      </c>
      <c r="G60" s="56">
        <f>E60*'Abattages - AGRESTE'!$H$34</f>
        <v>4904.820555555556</v>
      </c>
      <c r="H60" s="56">
        <f>E60*'Abattages - AGRESTE'!$I$34</f>
        <v>4529.2505555555554</v>
      </c>
    </row>
    <row r="61" spans="2:8">
      <c r="B61" s="60" t="s">
        <v>499</v>
      </c>
      <c r="C61" s="53">
        <f t="shared" si="8"/>
        <v>1.5</v>
      </c>
      <c r="D61" s="55">
        <f t="shared" si="8"/>
        <v>4.1666666666666664E-2</v>
      </c>
      <c r="E61" s="55">
        <f t="shared" si="8"/>
        <v>8.3333333333333329E-2</v>
      </c>
      <c r="F61" s="56">
        <f>E61*'Abattages - AGRESTE'!$G$34</f>
        <v>519.66666666666663</v>
      </c>
      <c r="G61" s="56">
        <f>E61*'Abattages - AGRESTE'!$H$34</f>
        <v>528.91666666666663</v>
      </c>
      <c r="H61" s="56">
        <f>E61*'Abattages - AGRESTE'!$I$34</f>
        <v>488.41666666666663</v>
      </c>
    </row>
    <row r="62" spans="2:8">
      <c r="B62" s="60" t="s">
        <v>500</v>
      </c>
      <c r="C62" s="53">
        <f t="shared" si="8"/>
        <v>3</v>
      </c>
      <c r="D62" s="55">
        <f t="shared" si="8"/>
        <v>8.3333333333333329E-2</v>
      </c>
      <c r="E62" s="55">
        <f t="shared" si="8"/>
        <v>0.16666666666666666</v>
      </c>
      <c r="F62" s="56">
        <f>E62*'Abattages - AGRESTE'!$G$34</f>
        <v>1039.3333333333333</v>
      </c>
      <c r="G62" s="56">
        <f>E62*'Abattages - AGRESTE'!$H$34</f>
        <v>1057.8333333333333</v>
      </c>
      <c r="H62" s="56">
        <f>E62*'Abattages - AGRESTE'!$I$34</f>
        <v>976.83333333333326</v>
      </c>
    </row>
    <row r="63" spans="2:8">
      <c r="B63" s="60" t="s">
        <v>501</v>
      </c>
      <c r="C63" s="53">
        <f t="shared" si="8"/>
        <v>9.41</v>
      </c>
      <c r="D63" s="55">
        <f t="shared" si="8"/>
        <v>0.26138888888888889</v>
      </c>
      <c r="E63" s="55">
        <f t="shared" si="8"/>
        <v>0.52277777777777779</v>
      </c>
      <c r="F63" s="56">
        <f>E63*'Abattages - AGRESTE'!$G$34</f>
        <v>3260.0422222222223</v>
      </c>
      <c r="G63" s="56">
        <f>E63*'Abattages - AGRESTE'!$H$34</f>
        <v>3318.0705555555555</v>
      </c>
      <c r="H63" s="56">
        <f>E63*'Abattages - AGRESTE'!$I$34</f>
        <v>3064.0005555555558</v>
      </c>
    </row>
    <row r="64" spans="2:8">
      <c r="B64" s="53" t="s">
        <v>63</v>
      </c>
      <c r="C64" s="53">
        <f t="shared" si="8"/>
        <v>3.1</v>
      </c>
      <c r="D64" s="55">
        <f t="shared" si="8"/>
        <v>8.611111111111111E-2</v>
      </c>
      <c r="E64" s="55">
        <f t="shared" si="8"/>
        <v>0.17222222222222222</v>
      </c>
      <c r="F64" s="56">
        <f>E64*'Abattages - AGRESTE'!$G$34</f>
        <v>1073.9777777777779</v>
      </c>
      <c r="G64" s="56">
        <f>E64*'Abattages - AGRESTE'!$H$34</f>
        <v>1093.0944444444444</v>
      </c>
      <c r="H64" s="56">
        <f>E64*'Abattages - AGRESTE'!$I$34</f>
        <v>1009.3944444444444</v>
      </c>
    </row>
    <row r="65" spans="2:12">
      <c r="B65" s="53" t="s">
        <v>503</v>
      </c>
      <c r="C65" s="53">
        <f t="shared" si="8"/>
        <v>1</v>
      </c>
      <c r="D65" s="55">
        <f t="shared" si="8"/>
        <v>2.7777777777777776E-2</v>
      </c>
      <c r="E65" s="55">
        <f t="shared" si="8"/>
        <v>5.5555555555555552E-2</v>
      </c>
      <c r="F65" s="56">
        <f>E65*'Abattages - AGRESTE'!$G$34</f>
        <v>346.4444444444444</v>
      </c>
      <c r="G65" s="56">
        <f>E65*'Abattages - AGRESTE'!$H$34</f>
        <v>352.61111111111109</v>
      </c>
      <c r="H65" s="56">
        <f>E65*'Abattages - AGRESTE'!$I$34</f>
        <v>325.61111111111109</v>
      </c>
    </row>
    <row r="67" spans="2:12">
      <c r="B67" s="52" t="s">
        <v>507</v>
      </c>
      <c r="C67" s="53" t="s">
        <v>491</v>
      </c>
      <c r="D67" s="53" t="s">
        <v>492</v>
      </c>
      <c r="E67" s="53" t="s">
        <v>493</v>
      </c>
      <c r="F67" s="53" t="s">
        <v>494</v>
      </c>
      <c r="G67" s="53" t="s">
        <v>495</v>
      </c>
      <c r="H67" s="53" t="s">
        <v>496</v>
      </c>
    </row>
    <row r="68" spans="2:12">
      <c r="B68" s="53" t="s">
        <v>497</v>
      </c>
      <c r="D68" s="55">
        <f>D44</f>
        <v>1</v>
      </c>
      <c r="E68" s="55">
        <f t="shared" ref="E68:E77" si="9">D68/$D$69</f>
        <v>1.6666666666666667</v>
      </c>
      <c r="F68" s="56">
        <f>E68*'Abattages - AGRESTE'!$G$37</f>
        <v>7571.666666666667</v>
      </c>
      <c r="G68" s="56">
        <f>E68*'Abattages - AGRESTE'!$H$37</f>
        <v>3646.666666666667</v>
      </c>
      <c r="H68" s="56">
        <f>E68*'Abattages - AGRESTE'!$I$37</f>
        <v>1651.6666666666667</v>
      </c>
      <c r="L68" s="61"/>
    </row>
    <row r="69" spans="2:12">
      <c r="B69" s="54" t="s">
        <v>498</v>
      </c>
      <c r="C69" s="54"/>
      <c r="D69" s="62">
        <v>0.6</v>
      </c>
      <c r="E69" s="57">
        <f t="shared" si="9"/>
        <v>1</v>
      </c>
      <c r="F69" s="58">
        <f>E69*'Abattages - AGRESTE'!$G$37</f>
        <v>4543</v>
      </c>
      <c r="G69" s="58">
        <f>E69*'Abattages - AGRESTE'!$H$37</f>
        <v>2188</v>
      </c>
      <c r="H69" s="58">
        <f>E69*'Abattages - AGRESTE'!$I$37</f>
        <v>991</v>
      </c>
      <c r="L69" s="61"/>
    </row>
    <row r="70" spans="2:12">
      <c r="B70" s="53" t="s">
        <v>56</v>
      </c>
      <c r="D70" s="59">
        <f>D69*60%</f>
        <v>0.36</v>
      </c>
      <c r="E70" s="55">
        <f t="shared" si="9"/>
        <v>0.6</v>
      </c>
      <c r="F70" s="56">
        <f>E70*'Abattages - AGRESTE'!$G$37</f>
        <v>2725.7999999999997</v>
      </c>
      <c r="G70" s="56">
        <f>E70*'Abattages - AGRESTE'!$H$37</f>
        <v>1312.8</v>
      </c>
      <c r="H70" s="56">
        <f>E70*'Abattages - AGRESTE'!$I$37</f>
        <v>594.6</v>
      </c>
      <c r="L70" s="61"/>
    </row>
    <row r="71" spans="2:12">
      <c r="B71" s="53" t="s">
        <v>61</v>
      </c>
      <c r="D71" s="59">
        <f t="shared" ref="D71:D77" si="10">D22*((1-$D$70)/(1-$D$21))</f>
        <v>0.10248396501457727</v>
      </c>
      <c r="E71" s="55">
        <f t="shared" si="9"/>
        <v>0.17080660835762879</v>
      </c>
      <c r="F71" s="56">
        <f>E71*'Abattages - AGRESTE'!$G$37</f>
        <v>775.97442176870754</v>
      </c>
      <c r="G71" s="56">
        <f>E71*'Abattages - AGRESTE'!$H$37</f>
        <v>373.72485908649179</v>
      </c>
      <c r="H71" s="56">
        <f>E71*'Abattages - AGRESTE'!$I$37</f>
        <v>169.26934888241013</v>
      </c>
      <c r="K71" s="61"/>
      <c r="L71" s="61"/>
    </row>
    <row r="72" spans="2:12">
      <c r="B72" s="53" t="s">
        <v>64</v>
      </c>
      <c r="D72" s="74">
        <f t="shared" si="10"/>
        <v>0.45495043731778423</v>
      </c>
      <c r="E72" s="55">
        <f t="shared" si="9"/>
        <v>0.75825072886297373</v>
      </c>
      <c r="F72" s="56">
        <f>E72*'Abattages - AGRESTE'!$G$37</f>
        <v>3444.7330612244896</v>
      </c>
      <c r="G72" s="56">
        <f>E72*'Abattages - AGRESTE'!$H$37</f>
        <v>1659.0525947521865</v>
      </c>
      <c r="H72" s="56">
        <f>E72*'Abattages - AGRESTE'!$I$37</f>
        <v>751.42647230320699</v>
      </c>
      <c r="K72" s="61"/>
      <c r="L72" s="61"/>
    </row>
    <row r="73" spans="2:12">
      <c r="B73" s="60" t="s">
        <v>499</v>
      </c>
      <c r="D73" s="59">
        <f t="shared" si="10"/>
        <v>6.0641399416909623E-2</v>
      </c>
      <c r="E73" s="55">
        <f t="shared" si="9"/>
        <v>0.10106899902818271</v>
      </c>
      <c r="F73" s="56">
        <f>E73*'Abattages - AGRESTE'!$G$37</f>
        <v>459.15646258503409</v>
      </c>
      <c r="G73" s="56">
        <f>E73*'Abattages - AGRESTE'!$H$37</f>
        <v>221.13896987366377</v>
      </c>
      <c r="H73" s="56">
        <f>E73*'Abattages - AGRESTE'!$I$37</f>
        <v>100.15937803692907</v>
      </c>
      <c r="L73" s="61"/>
    </row>
    <row r="74" spans="2:12">
      <c r="B74" s="60" t="s">
        <v>500</v>
      </c>
      <c r="D74" s="59">
        <f t="shared" si="10"/>
        <v>0</v>
      </c>
      <c r="E74" s="55">
        <f t="shared" si="9"/>
        <v>0</v>
      </c>
      <c r="F74" s="56">
        <f>E74*'Abattages - AGRESTE'!$G$37</f>
        <v>0</v>
      </c>
      <c r="G74" s="56">
        <f>E74*'Abattages - AGRESTE'!$H$37</f>
        <v>0</v>
      </c>
      <c r="H74" s="56">
        <f>E74*'Abattages - AGRESTE'!$I$37</f>
        <v>0</v>
      </c>
      <c r="L74" s="61"/>
    </row>
    <row r="75" spans="2:12">
      <c r="B75" s="60" t="s">
        <v>501</v>
      </c>
      <c r="D75" s="59">
        <f t="shared" si="10"/>
        <v>0.39430903790087463</v>
      </c>
      <c r="E75" s="55">
        <f t="shared" si="9"/>
        <v>0.65718172983479106</v>
      </c>
      <c r="F75" s="56">
        <f>E75*'Abattages - AGRESTE'!$G$37</f>
        <v>2985.5765986394558</v>
      </c>
      <c r="G75" s="56">
        <f>E75*'Abattages - AGRESTE'!$H$37</f>
        <v>1437.9136248785228</v>
      </c>
      <c r="H75" s="56">
        <f>E75*'Abattages - AGRESTE'!$I$37</f>
        <v>651.26709426627792</v>
      </c>
      <c r="L75" s="61"/>
    </row>
    <row r="76" spans="2:12">
      <c r="B76" s="53" t="s">
        <v>63</v>
      </c>
      <c r="D76" s="59">
        <f t="shared" si="10"/>
        <v>6.9970845481049565E-2</v>
      </c>
      <c r="E76" s="55">
        <f t="shared" si="9"/>
        <v>0.11661807580174928</v>
      </c>
      <c r="F76" s="56">
        <f>E76*'Abattages - AGRESTE'!$G$37</f>
        <v>529.79591836734699</v>
      </c>
      <c r="G76" s="56">
        <f>E76*'Abattages - AGRESTE'!$H$37</f>
        <v>255.16034985422743</v>
      </c>
      <c r="H76" s="56">
        <f>E76*'Abattages - AGRESTE'!$I$37</f>
        <v>115.56851311953353</v>
      </c>
    </row>
    <row r="77" spans="2:12">
      <c r="B77" s="53" t="s">
        <v>503</v>
      </c>
      <c r="D77" s="59">
        <f t="shared" si="10"/>
        <v>1.2594752186588922E-2</v>
      </c>
      <c r="E77" s="55">
        <f t="shared" si="9"/>
        <v>2.099125364431487E-2</v>
      </c>
      <c r="F77" s="56">
        <f>E77*'Abattages - AGRESTE'!$G$37</f>
        <v>95.363265306122457</v>
      </c>
      <c r="G77" s="56">
        <f>E77*'Abattages - AGRESTE'!$H$37</f>
        <v>45.928862973760936</v>
      </c>
      <c r="H77" s="56">
        <f>E77*'Abattages - AGRESTE'!$I$37</f>
        <v>20.802332361516036</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Q58"/>
  <sheetViews>
    <sheetView workbookViewId="0">
      <pane xSplit="2" ySplit="1" topLeftCell="C23" activePane="bottomRight" state="frozen"/>
      <selection pane="topRight" activeCell="C1" sqref="C1"/>
      <selection pane="bottomLeft" activeCell="A2" sqref="A2"/>
      <selection pane="bottomRight" activeCell="A49" sqref="A49:XFD5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17" ht="38.4" customHeight="1" thickBot="1">
      <c r="A1" s="2" t="s">
        <v>118</v>
      </c>
      <c r="B1" s="3" t="s">
        <v>119</v>
      </c>
      <c r="C1" s="3" t="s">
        <v>120</v>
      </c>
      <c r="D1" s="3" t="s">
        <v>121</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3" t="s">
        <v>253</v>
      </c>
      <c r="Q1" s="5" t="s">
        <v>254</v>
      </c>
    </row>
    <row r="2" spans="1:17">
      <c r="A2" t="str">
        <f>Produits!$B$16</f>
        <v>Farines animales</v>
      </c>
      <c r="B2" t="str">
        <f>Secteurs!$B$27</f>
        <v>Energie</v>
      </c>
      <c r="C2" s="18"/>
      <c r="D2" s="23"/>
      <c r="E2" s="6" t="str">
        <f>Etiquettes!$C$7</f>
        <v>2015:2019:2023</v>
      </c>
      <c r="F2" s="7" t="str">
        <f>Etiquettes!$C$4</f>
        <v>Equins finis:Viandes:Autres produits:Coproduits bruts:Coproduits transformés:Eau</v>
      </c>
      <c r="G2" s="6">
        <f>Etiquettes!$H$6</f>
        <v>0</v>
      </c>
      <c r="H2" t="str">
        <f>Etiquettes!$C$5</f>
        <v>Viande équine</v>
      </c>
      <c r="I2" s="48" t="s">
        <v>171</v>
      </c>
      <c r="K2" t="s">
        <v>142</v>
      </c>
      <c r="L2" t="s">
        <v>144</v>
      </c>
      <c r="M2">
        <f>Etiquettes!$H$11</f>
        <v>0</v>
      </c>
      <c r="N2" s="66" t="str">
        <f>_xlfn.CONCAT(I2,IF(OR(ISBLANK(#REF!),ISERROR(#REF!)),"",_xlfn.CONCAT(" = ",MROUND(#REF!,1)," ",E2," (",K2,")")))</f>
        <v>Valorisation des farines animales en énergie</v>
      </c>
      <c r="O2" s="7" t="s">
        <v>145</v>
      </c>
      <c r="Q2" s="105" t="s">
        <v>508</v>
      </c>
    </row>
    <row r="3" spans="1:17">
      <c r="A3" t="str">
        <f>Produits!$B$16</f>
        <v>Farines animales</v>
      </c>
      <c r="B3" t="str">
        <f>Secteurs!$B$28</f>
        <v>Fertilisation</v>
      </c>
      <c r="C3" s="18"/>
      <c r="D3" s="23"/>
      <c r="E3" s="6" t="str">
        <f>Etiquettes!$C$7</f>
        <v>2015:2019:2023</v>
      </c>
      <c r="F3" s="7" t="str">
        <f>Etiquettes!$C$4</f>
        <v>Equins finis:Viandes:Autres produits:Coproduits bruts:Coproduits transformés:Eau</v>
      </c>
      <c r="G3" s="6">
        <f>Etiquettes!$H$6</f>
        <v>0</v>
      </c>
      <c r="H3" t="str">
        <f>Etiquettes!$C$5</f>
        <v>Viande équine</v>
      </c>
      <c r="I3" s="48" t="s">
        <v>172</v>
      </c>
      <c r="K3" t="s">
        <v>142</v>
      </c>
      <c r="L3" t="s">
        <v>144</v>
      </c>
      <c r="M3">
        <f>Etiquettes!$H$11</f>
        <v>0</v>
      </c>
      <c r="N3" s="66" t="str">
        <f>_xlfn.CONCAT(I3,IF(OR(ISBLANK(#REF!),ISERROR(#REF!)),"",_xlfn.CONCAT(" = ",MROUND(#REF!,1)," ",E3," (",K3,")")))</f>
        <v>Valorisation des farines animales en fertilisation</v>
      </c>
      <c r="O3" s="7" t="s">
        <v>145</v>
      </c>
      <c r="Q3" s="106"/>
    </row>
    <row r="4" spans="1:17">
      <c r="A4" t="str">
        <f>Produits!$B$17</f>
        <v>Graisses animales</v>
      </c>
      <c r="B4" t="str">
        <f>Secteurs!$B$27</f>
        <v>Energie</v>
      </c>
      <c r="C4" s="18"/>
      <c r="D4" s="23"/>
      <c r="E4" s="6" t="str">
        <f>Etiquettes!$C$7</f>
        <v>2015:2019:2023</v>
      </c>
      <c r="F4" s="7" t="str">
        <f>Etiquettes!$C$4</f>
        <v>Equins finis:Viandes:Autres produits:Coproduits bruts:Coproduits transformés:Eau</v>
      </c>
      <c r="G4" s="6">
        <f>Etiquettes!$H$6</f>
        <v>0</v>
      </c>
      <c r="H4" t="str">
        <f>Etiquettes!$C$5</f>
        <v>Viande équine</v>
      </c>
      <c r="I4" s="48" t="s">
        <v>173</v>
      </c>
      <c r="K4" t="s">
        <v>142</v>
      </c>
      <c r="L4" t="s">
        <v>144</v>
      </c>
      <c r="M4">
        <f>Etiquettes!$H$11</f>
        <v>0</v>
      </c>
      <c r="N4" s="66" t="str">
        <f>_xlfn.CONCAT(I4,IF(OR(ISBLANK(#REF!),ISERROR(#REF!)),"",_xlfn.CONCAT(" = ",MROUND(#REF!,1)," ",E4," (",K4,")")))</f>
        <v>Valorisation des graisses animales en énergie</v>
      </c>
      <c r="O4" s="7" t="s">
        <v>145</v>
      </c>
      <c r="Q4" s="106"/>
    </row>
    <row r="5" spans="1:17">
      <c r="A5" t="str">
        <f>Produits!$B$19</f>
        <v>Protéines animales transformées</v>
      </c>
      <c r="B5" t="str">
        <f>Secteurs!$B$18</f>
        <v>Autres IAA</v>
      </c>
      <c r="C5" s="18">
        <f>'Coproduits - SIFCO'!F14*'Coproduits - SIFCO'!X10*(1-'Coproduits - SIFCO'!C32)/10^3</f>
        <v>2.1650326880369549E-2</v>
      </c>
      <c r="D5" s="23"/>
      <c r="E5" s="6" t="str">
        <f>Etiquettes!$C$7</f>
        <v>2015:2019:2023</v>
      </c>
      <c r="F5" s="7" t="str">
        <f>Etiquettes!$C$4</f>
        <v>Equins finis:Viandes:Autres produits:Coproduits bruts:Coproduits transformés:Eau</v>
      </c>
      <c r="G5" s="6">
        <f>Etiquettes!$H$6</f>
        <v>0</v>
      </c>
      <c r="H5" t="str">
        <f>Etiquettes!$C$5</f>
        <v>Viande équine</v>
      </c>
      <c r="I5" s="48" t="s">
        <v>152</v>
      </c>
      <c r="J5" t="s">
        <v>143</v>
      </c>
      <c r="K5" t="s">
        <v>142</v>
      </c>
      <c r="L5" t="s">
        <v>144</v>
      </c>
      <c r="M5">
        <f>Etiquettes!$H$11</f>
        <v>0</v>
      </c>
      <c r="N5" s="66" t="str">
        <f>_xlfn.CONCAT(I5,IF(OR(ISBLANK(#REF!),ISERROR(#REF!)),"",_xlfn.CONCAT(" = ",MROUND(#REF!,1)," ",E5," (",K5,")")))</f>
        <v>Valorisation des PAT par les autres IAA</v>
      </c>
      <c r="O5" s="7" t="s">
        <v>145</v>
      </c>
      <c r="Q5" s="106"/>
    </row>
    <row r="6" spans="1:17">
      <c r="A6" t="str">
        <f>Produits!$B$19</f>
        <v>Protéines animales transformées</v>
      </c>
      <c r="B6" t="str">
        <f>Secteurs!$B$22</f>
        <v>Alimentation animale rente</v>
      </c>
      <c r="C6" s="18">
        <f>'Coproduits - SIFCO'!I14*'Coproduits - SIFCO'!X10*(1-'Coproduits - SIFCO'!C32)/10^3</f>
        <v>2.5608351918113729E-2</v>
      </c>
      <c r="D6" s="23"/>
      <c r="E6" s="6" t="str">
        <f>Etiquettes!$C$7</f>
        <v>2015:2019:2023</v>
      </c>
      <c r="F6" s="7" t="str">
        <f>Etiquettes!$C$4</f>
        <v>Equins finis:Viandes:Autres produits:Coproduits bruts:Coproduits transformés:Eau</v>
      </c>
      <c r="G6" s="6">
        <f>Etiquettes!$H$6</f>
        <v>0</v>
      </c>
      <c r="H6" t="str">
        <f>Etiquettes!$C$5</f>
        <v>Viande équine</v>
      </c>
      <c r="I6" s="48" t="s">
        <v>141</v>
      </c>
      <c r="J6" t="s">
        <v>143</v>
      </c>
      <c r="K6" t="s">
        <v>142</v>
      </c>
      <c r="L6" t="s">
        <v>144</v>
      </c>
      <c r="M6">
        <f>Etiquettes!$H$11</f>
        <v>0</v>
      </c>
      <c r="N6" s="66" t="str">
        <f>_xlfn.CONCAT(I6,IF(OR(ISBLANK(#REF!),ISERROR(#REF!)),"",_xlfn.CONCAT(" = ",MROUND(#REF!,1)," ",E6," (",K6,")")))</f>
        <v>Valorisation des PAT en alimentation animale rente</v>
      </c>
      <c r="O6" s="7" t="s">
        <v>145</v>
      </c>
      <c r="Q6" s="106"/>
    </row>
    <row r="7" spans="1:17">
      <c r="A7" t="str">
        <f>Produits!$B$19</f>
        <v>Protéines animales transformées</v>
      </c>
      <c r="B7" t="str">
        <f>Secteurs!$B$23</f>
        <v>Petfood</v>
      </c>
      <c r="C7" s="18">
        <f>'Coproduits - SIFCO'!L14*'Coproduits - SIFCO'!X10*(1-'Coproduits - SIFCO'!C32)/10^3</f>
        <v>0.39722568547960413</v>
      </c>
      <c r="D7" s="23"/>
      <c r="E7" s="6" t="str">
        <f>Etiquettes!$C$7</f>
        <v>2015:2019:2023</v>
      </c>
      <c r="F7" s="7" t="str">
        <f>Etiquettes!$C$4</f>
        <v>Equins finis:Viandes:Autres produits:Coproduits bruts:Coproduits transformés:Eau</v>
      </c>
      <c r="G7" s="6">
        <f>Etiquettes!$H$6</f>
        <v>0</v>
      </c>
      <c r="H7" t="str">
        <f>Etiquettes!$C$5</f>
        <v>Viande équine</v>
      </c>
      <c r="I7" s="48" t="s">
        <v>146</v>
      </c>
      <c r="J7" t="s">
        <v>143</v>
      </c>
      <c r="K7" t="s">
        <v>142</v>
      </c>
      <c r="L7" t="s">
        <v>144</v>
      </c>
      <c r="M7">
        <f>Etiquettes!$H$11</f>
        <v>0</v>
      </c>
      <c r="N7" s="66" t="str">
        <f>_xlfn.CONCAT(I7,IF(OR(ISBLANK(#REF!),ISERROR(#REF!)),"",_xlfn.CONCAT(" = ",MROUND(#REF!,1)," ",E7," (",K7,")")))</f>
        <v>Valorisation des PAT en petfood</v>
      </c>
      <c r="O7" s="7" t="s">
        <v>145</v>
      </c>
      <c r="Q7" s="106"/>
    </row>
    <row r="8" spans="1:17">
      <c r="A8" t="str">
        <f>Produits!$B$19</f>
        <v>Protéines animales transformées</v>
      </c>
      <c r="B8" t="str">
        <f>Secteurs!$B$24</f>
        <v>Aquaculture</v>
      </c>
      <c r="C8" s="18">
        <f>'Coproduits - SIFCO'!O14*'Coproduits - SIFCO'!X10*(1-'Coproduits - SIFCO'!C32)/10^3</f>
        <v>0</v>
      </c>
      <c r="D8" s="23"/>
      <c r="E8" s="6" t="str">
        <f>Etiquettes!$C$7</f>
        <v>2015:2019:2023</v>
      </c>
      <c r="F8" s="7" t="str">
        <f>Etiquettes!$C$4</f>
        <v>Equins finis:Viandes:Autres produits:Coproduits bruts:Coproduits transformés:Eau</v>
      </c>
      <c r="G8" s="6">
        <f>Etiquettes!$H$6</f>
        <v>0</v>
      </c>
      <c r="H8" t="str">
        <f>Etiquettes!$C$5</f>
        <v>Viande équine</v>
      </c>
      <c r="I8" s="48" t="s">
        <v>147</v>
      </c>
      <c r="J8" t="s">
        <v>143</v>
      </c>
      <c r="K8" t="s">
        <v>142</v>
      </c>
      <c r="L8" t="s">
        <v>144</v>
      </c>
      <c r="M8">
        <f>Etiquettes!$H$11</f>
        <v>0</v>
      </c>
      <c r="N8" s="66" t="str">
        <f>_xlfn.CONCAT(I8,IF(OR(ISBLANK(#REF!),ISERROR(#REF!)),"",_xlfn.CONCAT(" = ",MROUND(#REF!,1)," ",E8," (",K8,")")))</f>
        <v>Valorisation des PAT en aquaculture</v>
      </c>
      <c r="O8" s="7" t="s">
        <v>145</v>
      </c>
      <c r="Q8" s="106"/>
    </row>
    <row r="9" spans="1:17">
      <c r="A9" t="str">
        <f>Produits!$B$19</f>
        <v>Protéines animales transformées</v>
      </c>
      <c r="B9" t="str">
        <f>Secteurs!$B$27</f>
        <v>Energie</v>
      </c>
      <c r="C9" s="18">
        <f>'Coproduits - SIFCO'!R14*'Coproduits - SIFCO'!X10*(1-'Coproduits - SIFCO'!C32)/10^3</f>
        <v>1.7423464474859707E-3</v>
      </c>
      <c r="D9" s="23"/>
      <c r="E9" s="6" t="str">
        <f>Etiquettes!$C$7</f>
        <v>2015:2019:2023</v>
      </c>
      <c r="F9" s="7" t="str">
        <f>Etiquettes!$C$4</f>
        <v>Equins finis:Viandes:Autres produits:Coproduits bruts:Coproduits transformés:Eau</v>
      </c>
      <c r="G9" s="6">
        <f>Etiquettes!$H$6</f>
        <v>0</v>
      </c>
      <c r="H9" t="str">
        <f>Etiquettes!$C$5</f>
        <v>Viande équine</v>
      </c>
      <c r="I9" s="48" t="s">
        <v>148</v>
      </c>
      <c r="J9" t="s">
        <v>143</v>
      </c>
      <c r="K9" t="s">
        <v>142</v>
      </c>
      <c r="L9" t="s">
        <v>144</v>
      </c>
      <c r="M9">
        <f>Etiquettes!$H$11</f>
        <v>0</v>
      </c>
      <c r="N9" s="66" t="str">
        <f>_xlfn.CONCAT(I9,IF(OR(ISBLANK(#REF!),ISERROR(#REF!)),"",_xlfn.CONCAT(" = ",MROUND(#REF!,1)," ",E9," (",K9,")")))</f>
        <v>Valorisation des PAT en énergie</v>
      </c>
      <c r="O9" s="7" t="s">
        <v>145</v>
      </c>
      <c r="Q9" s="106"/>
    </row>
    <row r="10" spans="1:17">
      <c r="A10" t="str">
        <f>Produits!$B$19</f>
        <v>Protéines animales transformées</v>
      </c>
      <c r="B10" t="str">
        <f>Secteurs!$B$28</f>
        <v>Fertilisation</v>
      </c>
      <c r="C10" s="18">
        <f>'Coproduits - SIFCO'!U14*'Coproduits - SIFCO'!X10*(1-'Coproduits - SIFCO'!C32)/10^3</f>
        <v>2.360226454585292E-2</v>
      </c>
      <c r="D10" s="23"/>
      <c r="E10" s="6" t="str">
        <f>Etiquettes!$C$7</f>
        <v>2015:2019:2023</v>
      </c>
      <c r="F10" s="7" t="str">
        <f>Etiquettes!$C$4</f>
        <v>Equins finis:Viandes:Autres produits:Coproduits bruts:Coproduits transformés:Eau</v>
      </c>
      <c r="G10" s="6">
        <f>Etiquettes!$H$6</f>
        <v>0</v>
      </c>
      <c r="H10" t="str">
        <f>Etiquettes!$C$5</f>
        <v>Viande équine</v>
      </c>
      <c r="I10" s="48" t="s">
        <v>149</v>
      </c>
      <c r="J10" t="s">
        <v>143</v>
      </c>
      <c r="K10" t="s">
        <v>142</v>
      </c>
      <c r="L10" t="s">
        <v>144</v>
      </c>
      <c r="M10">
        <f>Etiquettes!$H$11</f>
        <v>0</v>
      </c>
      <c r="N10" s="66" t="str">
        <f>_xlfn.CONCAT(I10,IF(OR(ISBLANK(#REF!),ISERROR(#REF!)),"",_xlfn.CONCAT(" = ",MROUND(#REF!,1)," ",E10," (",K10,")")))</f>
        <v>Valorisation des PAT en fertilisation</v>
      </c>
      <c r="O10" s="7" t="s">
        <v>145</v>
      </c>
      <c r="Q10" s="106"/>
    </row>
    <row r="11" spans="1:17">
      <c r="A11" t="str">
        <f>Produits!$B$19</f>
        <v>Protéines animales transformées</v>
      </c>
      <c r="B11" t="str">
        <f>Secteurs!$B$29</f>
        <v>Autres industries</v>
      </c>
      <c r="C11" s="18">
        <f>'Coproduits - SIFCO'!X14*'Coproduits - SIFCO'!X10*(1-'Coproduits - SIFCO'!C32)/10^3</f>
        <v>1.6990266820640161E-3</v>
      </c>
      <c r="D11" s="23"/>
      <c r="E11" s="6" t="str">
        <f>Etiquettes!$C$7</f>
        <v>2015:2019:2023</v>
      </c>
      <c r="F11" s="7" t="str">
        <f>Etiquettes!$C$4</f>
        <v>Equins finis:Viandes:Autres produits:Coproduits bruts:Coproduits transformés:Eau</v>
      </c>
      <c r="G11" s="6">
        <f>Etiquettes!$H$6</f>
        <v>0</v>
      </c>
      <c r="H11" t="str">
        <f>Etiquettes!$C$5</f>
        <v>Viande équine</v>
      </c>
      <c r="I11" s="48" t="s">
        <v>150</v>
      </c>
      <c r="J11" t="s">
        <v>143</v>
      </c>
      <c r="K11" t="s">
        <v>142</v>
      </c>
      <c r="L11" t="s">
        <v>144</v>
      </c>
      <c r="M11">
        <f>Etiquettes!$H$11</f>
        <v>0</v>
      </c>
      <c r="N11" s="66" t="str">
        <f>_xlfn.CONCAT(I11,IF(OR(ISBLANK(#REF!),ISERROR(#REF!)),"",_xlfn.CONCAT(" = ",MROUND(#REF!,1)," ",E11," (",K11,")")))</f>
        <v>Valorisation des PAT par les autres industries</v>
      </c>
      <c r="O11" s="7" t="s">
        <v>145</v>
      </c>
      <c r="Q11" s="106"/>
    </row>
    <row r="12" spans="1:17">
      <c r="A12" t="str">
        <f>Produits!$B$19</f>
        <v>Protéines animales transformées</v>
      </c>
      <c r="B12" t="str">
        <f>Secteurs!$B$30</f>
        <v>Autres usages (ou usages inconnus)</v>
      </c>
      <c r="C12" s="18">
        <f>'Coproduits - SIFCO'!AA14*'Coproduits - SIFCO'!X10*(1-'Coproduits - SIFCO'!C32)/10^3</f>
        <v>0</v>
      </c>
      <c r="D12" s="23"/>
      <c r="E12" s="6" t="str">
        <f>Etiquettes!$C$7</f>
        <v>2015:2019:2023</v>
      </c>
      <c r="F12" s="7" t="str">
        <f>Etiquettes!$C$4</f>
        <v>Equins finis:Viandes:Autres produits:Coproduits bruts:Coproduits transformés:Eau</v>
      </c>
      <c r="G12" s="6">
        <f>Etiquettes!$H$6</f>
        <v>0</v>
      </c>
      <c r="H12" t="str">
        <f>Etiquettes!$C$5</f>
        <v>Viande équine</v>
      </c>
      <c r="I12" s="48" t="s">
        <v>151</v>
      </c>
      <c r="J12" t="s">
        <v>143</v>
      </c>
      <c r="K12" t="s">
        <v>142</v>
      </c>
      <c r="L12" t="s">
        <v>144</v>
      </c>
      <c r="M12">
        <f>Etiquettes!$H$11</f>
        <v>0</v>
      </c>
      <c r="N12" s="66" t="str">
        <f>_xlfn.CONCAT(I12,IF(OR(ISBLANK(#REF!),ISERROR(#REF!)),"",_xlfn.CONCAT(" = ",MROUND(#REF!,1)," ",E12," (",K12,")")))</f>
        <v>Valorisation des PAT pour d'autres usages</v>
      </c>
      <c r="O12" s="7" t="s">
        <v>145</v>
      </c>
      <c r="Q12" s="106"/>
    </row>
    <row r="13" spans="1:17">
      <c r="A13" t="str">
        <f>Produits!$B$20</f>
        <v>Corps gras animaux</v>
      </c>
      <c r="B13" t="str">
        <f>Secteurs!$B$18</f>
        <v>Autres IAA</v>
      </c>
      <c r="C13" s="18">
        <f>'Coproduits - SIFCO'!F15*'Coproduits - SIFCO'!X10*(1-'Coproduits - SIFCO'!C33)/10^3</f>
        <v>1.6858913114340141E-2</v>
      </c>
      <c r="D13" s="23"/>
      <c r="E13" s="6" t="str">
        <f>Etiquettes!$C$7</f>
        <v>2015:2019:2023</v>
      </c>
      <c r="F13" s="7" t="str">
        <f>Etiquettes!$C$4</f>
        <v>Equins finis:Viandes:Autres produits:Coproduits bruts:Coproduits transformés:Eau</v>
      </c>
      <c r="G13" s="6">
        <f>Etiquettes!$H$6</f>
        <v>0</v>
      </c>
      <c r="H13" t="str">
        <f>Etiquettes!$C$5</f>
        <v>Viande équine</v>
      </c>
      <c r="I13" s="48" t="s">
        <v>159</v>
      </c>
      <c r="J13" t="s">
        <v>143</v>
      </c>
      <c r="K13" t="s">
        <v>142</v>
      </c>
      <c r="L13" t="s">
        <v>144</v>
      </c>
      <c r="M13">
        <f>Etiquettes!$H$11</f>
        <v>0</v>
      </c>
      <c r="N13" s="66" t="str">
        <f>_xlfn.CONCAT(I13,IF(OR(ISBLANK(#REF!),ISERROR(#REF!)),"",_xlfn.CONCAT(" = ",MROUND(#REF!,1)," ",E13," (",K13,")")))</f>
        <v>Valorisation des CGA par les autres IAA</v>
      </c>
      <c r="O13" s="7" t="s">
        <v>145</v>
      </c>
      <c r="Q13" s="106"/>
    </row>
    <row r="14" spans="1:17">
      <c r="A14" t="str">
        <f>Produits!$B$20</f>
        <v>Corps gras animaux</v>
      </c>
      <c r="B14" t="str">
        <f>Secteurs!$B$22</f>
        <v>Alimentation animale rente</v>
      </c>
      <c r="C14" s="18">
        <f>'Coproduits - SIFCO'!I15*'Coproduits - SIFCO'!X10*(1-'Coproduits - SIFCO'!C33)/10^3</f>
        <v>3.0591381204379015E-2</v>
      </c>
      <c r="D14" s="23"/>
      <c r="E14" s="6" t="str">
        <f>Etiquettes!$C$7</f>
        <v>2015:2019:2023</v>
      </c>
      <c r="F14" s="7" t="str">
        <f>Etiquettes!$C$4</f>
        <v>Equins finis:Viandes:Autres produits:Coproduits bruts:Coproduits transformés:Eau</v>
      </c>
      <c r="G14" s="6">
        <f>Etiquettes!$H$6</f>
        <v>0</v>
      </c>
      <c r="H14" t="str">
        <f>Etiquettes!$C$5</f>
        <v>Viande équine</v>
      </c>
      <c r="I14" s="48" t="s">
        <v>153</v>
      </c>
      <c r="J14" t="s">
        <v>143</v>
      </c>
      <c r="K14" t="s">
        <v>142</v>
      </c>
      <c r="L14" t="s">
        <v>144</v>
      </c>
      <c r="M14">
        <f>Etiquettes!$H$11</f>
        <v>0</v>
      </c>
      <c r="N14" s="66" t="str">
        <f>_xlfn.CONCAT(I14,IF(OR(ISBLANK(#REF!),ISERROR(#REF!)),"",_xlfn.CONCAT(" = ",MROUND(#REF!,1)," ",E14," (",K14,")")))</f>
        <v>Valorisation des CGA en alimentation animale rente</v>
      </c>
      <c r="O14" s="7" t="s">
        <v>145</v>
      </c>
      <c r="Q14" s="106"/>
    </row>
    <row r="15" spans="1:17">
      <c r="A15" t="str">
        <f>Produits!$B$20</f>
        <v>Corps gras animaux</v>
      </c>
      <c r="B15" t="str">
        <f>Secteurs!$B$23</f>
        <v>Petfood</v>
      </c>
      <c r="C15" s="18">
        <f>'Coproduits - SIFCO'!L15*'Coproduits - SIFCO'!X10*(1-'Coproduits - SIFCO'!C33)/10^3</f>
        <v>1.7791982785857183E-2</v>
      </c>
      <c r="D15" s="23"/>
      <c r="E15" s="6" t="str">
        <f>Etiquettes!$C$7</f>
        <v>2015:2019:2023</v>
      </c>
      <c r="F15" s="7" t="str">
        <f>Etiquettes!$C$4</f>
        <v>Equins finis:Viandes:Autres produits:Coproduits bruts:Coproduits transformés:Eau</v>
      </c>
      <c r="G15" s="6">
        <f>Etiquettes!$H$6</f>
        <v>0</v>
      </c>
      <c r="H15" t="str">
        <f>Etiquettes!$C$5</f>
        <v>Viande équine</v>
      </c>
      <c r="I15" s="48" t="s">
        <v>154</v>
      </c>
      <c r="J15" t="s">
        <v>143</v>
      </c>
      <c r="K15" t="s">
        <v>142</v>
      </c>
      <c r="L15" t="s">
        <v>144</v>
      </c>
      <c r="M15">
        <f>Etiquettes!$H$11</f>
        <v>0</v>
      </c>
      <c r="N15" s="66" t="str">
        <f>_xlfn.CONCAT(I15,IF(OR(ISBLANK(#REF!),ISERROR(#REF!)),"",_xlfn.CONCAT(" = ",MROUND(#REF!,1)," ",E15," (",K15,")")))</f>
        <v>Valorisation des CGA en petfood</v>
      </c>
      <c r="O15" s="7" t="s">
        <v>145</v>
      </c>
      <c r="Q15" s="106"/>
    </row>
    <row r="16" spans="1:17">
      <c r="A16" t="str">
        <f>Produits!$B$20</f>
        <v>Corps gras animaux</v>
      </c>
      <c r="B16" t="str">
        <f>Secteurs!$B$24</f>
        <v>Aquaculture</v>
      </c>
      <c r="C16" s="18">
        <f>'Coproduits - SIFCO'!O15*'Coproduits - SIFCO'!X10*(1-'Coproduits - SIFCO'!C33)/10^3</f>
        <v>0</v>
      </c>
      <c r="D16" s="23"/>
      <c r="E16" s="6" t="str">
        <f>Etiquettes!$C$7</f>
        <v>2015:2019:2023</v>
      </c>
      <c r="F16" s="7" t="str">
        <f>Etiquettes!$C$4</f>
        <v>Equins finis:Viandes:Autres produits:Coproduits bruts:Coproduits transformés:Eau</v>
      </c>
      <c r="G16" s="6">
        <f>Etiquettes!$H$6</f>
        <v>0</v>
      </c>
      <c r="H16" t="str">
        <f>Etiquettes!$C$5</f>
        <v>Viande équine</v>
      </c>
      <c r="I16" s="48" t="s">
        <v>155</v>
      </c>
      <c r="J16" t="s">
        <v>143</v>
      </c>
      <c r="K16" t="s">
        <v>142</v>
      </c>
      <c r="L16" t="s">
        <v>144</v>
      </c>
      <c r="M16">
        <f>Etiquettes!$H$11</f>
        <v>0</v>
      </c>
      <c r="N16" s="66" t="str">
        <f>_xlfn.CONCAT(I16,IF(OR(ISBLANK(#REF!),ISERROR(#REF!)),"",_xlfn.CONCAT(" = ",MROUND(#REF!,1)," ",E16," (",K16,")")))</f>
        <v>Valorisation des CGA en aquaculture</v>
      </c>
      <c r="O16" s="7" t="s">
        <v>145</v>
      </c>
      <c r="Q16" s="106"/>
    </row>
    <row r="17" spans="1:17">
      <c r="A17" t="str">
        <f>Produits!$B$20</f>
        <v>Corps gras animaux</v>
      </c>
      <c r="B17" t="str">
        <f>Secteurs!$B$27</f>
        <v>Energie</v>
      </c>
      <c r="C17" s="18">
        <f>'Coproduits - SIFCO'!R15*'Coproduits - SIFCO'!X10*(1-'Coproduits - SIFCO'!C33)/10^3</f>
        <v>1.7040949320856879E-2</v>
      </c>
      <c r="D17" s="23"/>
      <c r="E17" s="6" t="str">
        <f>Etiquettes!$C$7</f>
        <v>2015:2019:2023</v>
      </c>
      <c r="F17" s="7" t="str">
        <f>Etiquettes!$C$4</f>
        <v>Equins finis:Viandes:Autres produits:Coproduits bruts:Coproduits transformés:Eau</v>
      </c>
      <c r="G17" s="6">
        <f>Etiquettes!$H$6</f>
        <v>0</v>
      </c>
      <c r="H17" t="str">
        <f>Etiquettes!$C$5</f>
        <v>Viande équine</v>
      </c>
      <c r="I17" s="48" t="s">
        <v>156</v>
      </c>
      <c r="J17" t="s">
        <v>143</v>
      </c>
      <c r="K17" t="s">
        <v>142</v>
      </c>
      <c r="L17" t="s">
        <v>144</v>
      </c>
      <c r="M17">
        <f>Etiquettes!$H$11</f>
        <v>0</v>
      </c>
      <c r="N17" s="66" t="str">
        <f>_xlfn.CONCAT(I17,IF(OR(ISBLANK(#REF!),ISERROR(#REF!)),"",_xlfn.CONCAT(" = ",MROUND(#REF!,1)," ",E17," (",K17,")")))</f>
        <v>Valorisation des CGA en énergie</v>
      </c>
      <c r="O17" s="7" t="s">
        <v>145</v>
      </c>
      <c r="Q17" s="106"/>
    </row>
    <row r="18" spans="1:17">
      <c r="A18" t="str">
        <f>Produits!$B$20</f>
        <v>Corps gras animaux</v>
      </c>
      <c r="B18" t="str">
        <f>Secteurs!$B$29</f>
        <v>Autres industries</v>
      </c>
      <c r="C18" s="18">
        <f>'Coproduits - SIFCO'!X15*'Coproduits - SIFCO'!X10*(1-'Coproduits - SIFCO'!C33)/10^3</f>
        <v>7.0102178893094974E-2</v>
      </c>
      <c r="D18" s="23"/>
      <c r="E18" s="6" t="str">
        <f>Etiquettes!$C$7</f>
        <v>2015:2019:2023</v>
      </c>
      <c r="F18" s="7" t="str">
        <f>Etiquettes!$C$4</f>
        <v>Equins finis:Viandes:Autres produits:Coproduits bruts:Coproduits transformés:Eau</v>
      </c>
      <c r="G18" s="6">
        <f>Etiquettes!$H$6</f>
        <v>0</v>
      </c>
      <c r="H18" t="str">
        <f>Etiquettes!$C$5</f>
        <v>Viande équine</v>
      </c>
      <c r="I18" s="48" t="s">
        <v>157</v>
      </c>
      <c r="J18" t="s">
        <v>143</v>
      </c>
      <c r="K18" t="s">
        <v>142</v>
      </c>
      <c r="L18" t="s">
        <v>144</v>
      </c>
      <c r="M18">
        <f>Etiquettes!$H$11</f>
        <v>0</v>
      </c>
      <c r="N18" s="66" t="str">
        <f>_xlfn.CONCAT(I18,IF(OR(ISBLANK(#REF!),ISERROR(#REF!)),"",_xlfn.CONCAT(" = ",MROUND(#REF!,1)," ",E18," (",K18,")")))</f>
        <v>Valorisation des CGA par les autres industries</v>
      </c>
      <c r="O18" s="7" t="s">
        <v>145</v>
      </c>
      <c r="Q18" s="106"/>
    </row>
    <row r="19" spans="1:17">
      <c r="A19" t="str">
        <f>Produits!$B$20</f>
        <v>Corps gras animaux</v>
      </c>
      <c r="B19" t="str">
        <f>Secteurs!$B$30</f>
        <v>Autres usages (ou usages inconnus)</v>
      </c>
      <c r="C19" s="18">
        <f>'Coproduits - SIFCO'!AA15*'Coproduits - SIFCO'!X10*(1-'Coproduits - SIFCO'!C33)/10^3</f>
        <v>0</v>
      </c>
      <c r="D19" s="23"/>
      <c r="E19" s="6" t="str">
        <f>Etiquettes!$C$7</f>
        <v>2015:2019:2023</v>
      </c>
      <c r="F19" s="7" t="str">
        <f>Etiquettes!$C$4</f>
        <v>Equins finis:Viandes:Autres produits:Coproduits bruts:Coproduits transformés:Eau</v>
      </c>
      <c r="G19" s="6">
        <f>Etiquettes!$H$6</f>
        <v>0</v>
      </c>
      <c r="H19" t="str">
        <f>Etiquettes!$C$5</f>
        <v>Viande équine</v>
      </c>
      <c r="I19" s="48" t="s">
        <v>158</v>
      </c>
      <c r="J19" t="s">
        <v>143</v>
      </c>
      <c r="K19" t="s">
        <v>142</v>
      </c>
      <c r="L19" t="s">
        <v>144</v>
      </c>
      <c r="M19">
        <f>Etiquettes!$H$11</f>
        <v>0</v>
      </c>
      <c r="N19" s="66" t="str">
        <f>_xlfn.CONCAT(I19,IF(OR(ISBLANK(#REF!),ISERROR(#REF!)),"",_xlfn.CONCAT(" = ",MROUND(#REF!,1)," ",E19," (",K19,")")))</f>
        <v>Valorisation des CGA pour d'autres usages</v>
      </c>
      <c r="O19" s="7" t="s">
        <v>145</v>
      </c>
      <c r="Q19" s="106"/>
    </row>
    <row r="20" spans="1:17">
      <c r="A20" t="str">
        <f>Produits!$B$16</f>
        <v>Farines animales</v>
      </c>
      <c r="B20" t="str">
        <f>Secteurs!$B$27</f>
        <v>Energie</v>
      </c>
      <c r="C20" s="18">
        <f>'Coproduits - SIFCO'!G19*'Coproduits - SIFCO'!AB10/10^3</f>
        <v>4.3504017691219636E-2</v>
      </c>
      <c r="E20" s="6" t="str">
        <f>Etiquettes!$C$7</f>
        <v>2015:2019:2023</v>
      </c>
      <c r="F20" s="7" t="str">
        <f>Etiquettes!$C$4</f>
        <v>Equins finis:Viandes:Autres produits:Coproduits bruts:Coproduits transformés:Eau</v>
      </c>
      <c r="G20" s="6">
        <f>Etiquettes!$I$6</f>
        <v>0</v>
      </c>
      <c r="H20" t="str">
        <f>Etiquettes!$C$5</f>
        <v>Viande équine</v>
      </c>
      <c r="I20" s="48" t="s">
        <v>171</v>
      </c>
      <c r="J20" t="s">
        <v>143</v>
      </c>
      <c r="K20" t="s">
        <v>142</v>
      </c>
      <c r="L20" t="s">
        <v>144</v>
      </c>
      <c r="M20">
        <f>Etiquettes!$H$11</f>
        <v>0</v>
      </c>
      <c r="N20" s="66" t="str">
        <f t="shared" ref="N20:N37" si="0">_xlfn.CONCAT(I20,IF(OR(ISBLANK(C2),ISERROR(C2)),"",_xlfn.CONCAT(" = ",MROUND(C2,1)," ",E20," (",K20,")")))</f>
        <v>Valorisation des farines animales en énergie</v>
      </c>
      <c r="O20" s="7" t="s">
        <v>145</v>
      </c>
      <c r="Q20" s="106"/>
    </row>
    <row r="21" spans="1:17">
      <c r="A21" t="str">
        <f>Produits!$B$16</f>
        <v>Farines animales</v>
      </c>
      <c r="B21" t="str">
        <f>Secteurs!$B$28</f>
        <v>Fertilisation</v>
      </c>
      <c r="C21" s="18">
        <f>'Coproduits - SIFCO'!J19*'Coproduits - SIFCO'!AB10/10^3</f>
        <v>1.1199245743978403E-2</v>
      </c>
      <c r="E21" s="6" t="str">
        <f>Etiquettes!$C$7</f>
        <v>2015:2019:2023</v>
      </c>
      <c r="F21" s="7" t="str">
        <f>Etiquettes!$C$4</f>
        <v>Equins finis:Viandes:Autres produits:Coproduits bruts:Coproduits transformés:Eau</v>
      </c>
      <c r="G21" s="6">
        <f>Etiquettes!$I$6</f>
        <v>0</v>
      </c>
      <c r="H21" t="str">
        <f>Etiquettes!$C$5</f>
        <v>Viande équine</v>
      </c>
      <c r="I21" s="48" t="s">
        <v>172</v>
      </c>
      <c r="J21" t="s">
        <v>143</v>
      </c>
      <c r="K21" t="s">
        <v>142</v>
      </c>
      <c r="L21" t="s">
        <v>144</v>
      </c>
      <c r="M21">
        <f>Etiquettes!$H$11</f>
        <v>0</v>
      </c>
      <c r="N21" s="66" t="str">
        <f t="shared" si="0"/>
        <v>Valorisation des farines animales en fertilisation</v>
      </c>
      <c r="O21" s="7" t="s">
        <v>145</v>
      </c>
      <c r="Q21" s="106"/>
    </row>
    <row r="22" spans="1:17">
      <c r="A22" t="str">
        <f>Produits!$B$17</f>
        <v>Graisses animales</v>
      </c>
      <c r="B22" t="str">
        <f>Secteurs!$B$27</f>
        <v>Energie</v>
      </c>
      <c r="C22" s="18">
        <f>'Coproduits - SIFCO'!G20*'Coproduits - SIFCO'!AB10/10^3</f>
        <v>2.3972791902830595E-2</v>
      </c>
      <c r="E22" s="6" t="str">
        <f>Etiquettes!$C$7</f>
        <v>2015:2019:2023</v>
      </c>
      <c r="F22" s="7" t="str">
        <f>Etiquettes!$C$4</f>
        <v>Equins finis:Viandes:Autres produits:Coproduits bruts:Coproduits transformés:Eau</v>
      </c>
      <c r="G22" s="6">
        <f>Etiquettes!$I$6</f>
        <v>0</v>
      </c>
      <c r="H22" t="str">
        <f>Etiquettes!$C$5</f>
        <v>Viande équine</v>
      </c>
      <c r="I22" s="48" t="s">
        <v>173</v>
      </c>
      <c r="J22" t="s">
        <v>143</v>
      </c>
      <c r="K22" t="s">
        <v>142</v>
      </c>
      <c r="L22" t="s">
        <v>144</v>
      </c>
      <c r="M22">
        <f>Etiquettes!$H$11</f>
        <v>0</v>
      </c>
      <c r="N22" s="66" t="str">
        <f t="shared" si="0"/>
        <v>Valorisation des graisses animales en énergie</v>
      </c>
      <c r="O22" s="7" t="s">
        <v>145</v>
      </c>
      <c r="Q22" s="106"/>
    </row>
    <row r="23" spans="1:17">
      <c r="A23" t="str">
        <f>Produits!$B$19</f>
        <v>Protéines animales transformées</v>
      </c>
      <c r="B23" t="str">
        <f>Secteurs!$B$18</f>
        <v>Autres IAA</v>
      </c>
      <c r="C23" s="18">
        <f>'Coproduits - SIFCO'!G14*'Coproduits - SIFCO'!Y10*(1-'Coproduits - SIFCO'!D32)/10^3</f>
        <v>8.9208841855299755E-3</v>
      </c>
      <c r="E23" s="6" t="str">
        <f>Etiquettes!$C$7</f>
        <v>2015:2019:2023</v>
      </c>
      <c r="F23" s="7" t="str">
        <f>Etiquettes!$C$4</f>
        <v>Equins finis:Viandes:Autres produits:Coproduits bruts:Coproduits transformés:Eau</v>
      </c>
      <c r="G23" s="6">
        <f>Etiquettes!$I$6</f>
        <v>0</v>
      </c>
      <c r="H23" t="str">
        <f>Etiquettes!$C$5</f>
        <v>Viande équine</v>
      </c>
      <c r="I23" s="48" t="s">
        <v>152</v>
      </c>
      <c r="J23" t="s">
        <v>143</v>
      </c>
      <c r="K23" t="s">
        <v>142</v>
      </c>
      <c r="L23" t="s">
        <v>144</v>
      </c>
      <c r="M23">
        <f>Etiquettes!$H$11</f>
        <v>0</v>
      </c>
      <c r="N23" s="66" t="str">
        <f t="shared" si="0"/>
        <v>Valorisation des PAT par les autres IAA = 0 2015:2019:2023 (SIFCO)</v>
      </c>
      <c r="O23" s="7" t="s">
        <v>145</v>
      </c>
      <c r="Q23" s="106"/>
    </row>
    <row r="24" spans="1:17">
      <c r="A24" t="str">
        <f>Produits!$B$19</f>
        <v>Protéines animales transformées</v>
      </c>
      <c r="B24" t="str">
        <f>Secteurs!$B$22</f>
        <v>Alimentation animale rente</v>
      </c>
      <c r="C24" s="18">
        <f>'Coproduits - SIFCO'!J14*'Coproduits - SIFCO'!Y10*(1-'Coproduits - SIFCO'!D32)/10^3</f>
        <v>7.44306264874717E-3</v>
      </c>
      <c r="E24" s="6" t="str">
        <f>Etiquettes!$C$7</f>
        <v>2015:2019:2023</v>
      </c>
      <c r="F24" s="7" t="str">
        <f>Etiquettes!$C$4</f>
        <v>Equins finis:Viandes:Autres produits:Coproduits bruts:Coproduits transformés:Eau</v>
      </c>
      <c r="G24" s="6">
        <f>Etiquettes!$I$6</f>
        <v>0</v>
      </c>
      <c r="H24" t="str">
        <f>Etiquettes!$C$5</f>
        <v>Viande équine</v>
      </c>
      <c r="I24" s="48" t="s">
        <v>141</v>
      </c>
      <c r="J24" t="s">
        <v>143</v>
      </c>
      <c r="K24" t="s">
        <v>142</v>
      </c>
      <c r="L24" t="s">
        <v>144</v>
      </c>
      <c r="M24">
        <f>Etiquettes!$H$11</f>
        <v>0</v>
      </c>
      <c r="N24" s="66" t="str">
        <f t="shared" si="0"/>
        <v>Valorisation des PAT en alimentation animale rente = 0 2015:2019:2023 (SIFCO)</v>
      </c>
      <c r="O24" s="7" t="s">
        <v>145</v>
      </c>
      <c r="Q24" s="106"/>
    </row>
    <row r="25" spans="1:17">
      <c r="A25" t="str">
        <f>Produits!$B$19</f>
        <v>Protéines animales transformées</v>
      </c>
      <c r="B25" t="str">
        <f>Secteurs!$B$23</f>
        <v>Petfood</v>
      </c>
      <c r="C25" s="18">
        <f>'Coproduits - SIFCO'!M14*'Coproduits - SIFCO'!Y10*(1-'Coproduits - SIFCO'!D32)/10^3</f>
        <v>0.13915034930433376</v>
      </c>
      <c r="E25" s="6" t="str">
        <f>Etiquettes!$C$7</f>
        <v>2015:2019:2023</v>
      </c>
      <c r="F25" s="7" t="str">
        <f>Etiquettes!$C$4</f>
        <v>Equins finis:Viandes:Autres produits:Coproduits bruts:Coproduits transformés:Eau</v>
      </c>
      <c r="G25" s="6">
        <f>Etiquettes!$I$6</f>
        <v>0</v>
      </c>
      <c r="H25" t="str">
        <f>Etiquettes!$C$5</f>
        <v>Viande équine</v>
      </c>
      <c r="I25" s="48" t="s">
        <v>146</v>
      </c>
      <c r="J25" t="s">
        <v>143</v>
      </c>
      <c r="K25" t="s">
        <v>142</v>
      </c>
      <c r="L25" t="s">
        <v>144</v>
      </c>
      <c r="M25">
        <f>Etiquettes!$H$11</f>
        <v>0</v>
      </c>
      <c r="N25" s="66" t="str">
        <f t="shared" si="0"/>
        <v>Valorisation des PAT en petfood = 0 2015:2019:2023 (SIFCO)</v>
      </c>
      <c r="O25" s="7" t="s">
        <v>145</v>
      </c>
      <c r="Q25" s="106"/>
    </row>
    <row r="26" spans="1:17">
      <c r="A26" t="str">
        <f>Produits!$B$19</f>
        <v>Protéines animales transformées</v>
      </c>
      <c r="B26" t="str">
        <f>Secteurs!$B$24</f>
        <v>Aquaculture</v>
      </c>
      <c r="C26" s="18">
        <f>'Coproduits - SIFCO'!P14*'Coproduits - SIFCO'!Y10*(1-'Coproduits - SIFCO'!D32)/10^3</f>
        <v>4.2040322598882532E-3</v>
      </c>
      <c r="E26" s="6" t="str">
        <f>Etiquettes!$C$7</f>
        <v>2015:2019:2023</v>
      </c>
      <c r="F26" s="7" t="str">
        <f>Etiquettes!$C$4</f>
        <v>Equins finis:Viandes:Autres produits:Coproduits bruts:Coproduits transformés:Eau</v>
      </c>
      <c r="G26" s="6">
        <f>Etiquettes!$I$6</f>
        <v>0</v>
      </c>
      <c r="H26" t="str">
        <f>Etiquettes!$C$5</f>
        <v>Viande équine</v>
      </c>
      <c r="I26" s="48" t="s">
        <v>147</v>
      </c>
      <c r="J26" t="s">
        <v>143</v>
      </c>
      <c r="K26" t="s">
        <v>142</v>
      </c>
      <c r="L26" t="s">
        <v>144</v>
      </c>
      <c r="M26">
        <f>Etiquettes!$H$11</f>
        <v>0</v>
      </c>
      <c r="N26" s="66" t="str">
        <f t="shared" si="0"/>
        <v>Valorisation des PAT en aquaculture = 0 2015:2019:2023 (SIFCO)</v>
      </c>
      <c r="O26" s="7" t="s">
        <v>145</v>
      </c>
      <c r="Q26" s="106"/>
    </row>
    <row r="27" spans="1:17">
      <c r="A27" t="str">
        <f>Produits!$B$19</f>
        <v>Protéines animales transformées</v>
      </c>
      <c r="B27" t="str">
        <f>Secteurs!$B$27</f>
        <v>Energie</v>
      </c>
      <c r="C27" s="18">
        <f>'Coproduits - SIFCO'!S14*'Coproduits - SIFCO'!Y10*(1-'Coproduits - SIFCO'!D32)/10^3</f>
        <v>3.0095980383987493E-4</v>
      </c>
      <c r="E27" s="6" t="str">
        <f>Etiquettes!$C$7</f>
        <v>2015:2019:2023</v>
      </c>
      <c r="F27" s="7" t="str">
        <f>Etiquettes!$C$4</f>
        <v>Equins finis:Viandes:Autres produits:Coproduits bruts:Coproduits transformés:Eau</v>
      </c>
      <c r="G27" s="6">
        <f>Etiquettes!$I$6</f>
        <v>0</v>
      </c>
      <c r="H27" t="str">
        <f>Etiquettes!$C$5</f>
        <v>Viande équine</v>
      </c>
      <c r="I27" s="48" t="s">
        <v>148</v>
      </c>
      <c r="J27" t="s">
        <v>143</v>
      </c>
      <c r="K27" t="s">
        <v>142</v>
      </c>
      <c r="L27" t="s">
        <v>144</v>
      </c>
      <c r="M27">
        <f>Etiquettes!$H$11</f>
        <v>0</v>
      </c>
      <c r="N27" s="66" t="str">
        <f t="shared" si="0"/>
        <v>Valorisation des PAT en énergie = 0 2015:2019:2023 (SIFCO)</v>
      </c>
      <c r="O27" s="7" t="s">
        <v>145</v>
      </c>
      <c r="Q27" s="106"/>
    </row>
    <row r="28" spans="1:17">
      <c r="A28" t="str">
        <f>Produits!$B$19</f>
        <v>Protéines animales transformées</v>
      </c>
      <c r="B28" t="str">
        <f>Secteurs!$B$28</f>
        <v>Fertilisation</v>
      </c>
      <c r="C28" s="18">
        <f>'Coproduits - SIFCO'!V14*'Coproduits - SIFCO'!Y10*(1-'Coproduits - SIFCO'!D32)/10^3</f>
        <v>9.1159140584130532E-3</v>
      </c>
      <c r="E28" s="6" t="str">
        <f>Etiquettes!$C$7</f>
        <v>2015:2019:2023</v>
      </c>
      <c r="F28" s="7" t="str">
        <f>Etiquettes!$C$4</f>
        <v>Equins finis:Viandes:Autres produits:Coproduits bruts:Coproduits transformés:Eau</v>
      </c>
      <c r="G28" s="6">
        <f>Etiquettes!$I$6</f>
        <v>0</v>
      </c>
      <c r="H28" t="str">
        <f>Etiquettes!$C$5</f>
        <v>Viande équine</v>
      </c>
      <c r="I28" s="48" t="s">
        <v>149</v>
      </c>
      <c r="J28" t="s">
        <v>143</v>
      </c>
      <c r="K28" t="s">
        <v>142</v>
      </c>
      <c r="L28" t="s">
        <v>144</v>
      </c>
      <c r="M28">
        <f>Etiquettes!$H$11</f>
        <v>0</v>
      </c>
      <c r="N28" s="66" t="str">
        <f t="shared" si="0"/>
        <v>Valorisation des PAT en fertilisation = 0 2015:2019:2023 (SIFCO)</v>
      </c>
      <c r="O28" s="7" t="s">
        <v>145</v>
      </c>
      <c r="Q28" s="106"/>
    </row>
    <row r="29" spans="1:17">
      <c r="A29" t="str">
        <f>Produits!$B$19</f>
        <v>Protéines animales transformées</v>
      </c>
      <c r="B29" t="str">
        <f>Secteurs!$B$29</f>
        <v>Autres industries</v>
      </c>
      <c r="C29" s="18">
        <f>'Coproduits - SIFCO'!Y14*'Coproduits - SIFCO'!Y10*(1-'Coproduits - SIFCO'!D32)/10^3</f>
        <v>0</v>
      </c>
      <c r="E29" s="6" t="str">
        <f>Etiquettes!$C$7</f>
        <v>2015:2019:2023</v>
      </c>
      <c r="F29" s="7" t="str">
        <f>Etiquettes!$C$4</f>
        <v>Equins finis:Viandes:Autres produits:Coproduits bruts:Coproduits transformés:Eau</v>
      </c>
      <c r="G29" s="6">
        <f>Etiquettes!$I$6</f>
        <v>0</v>
      </c>
      <c r="H29" t="str">
        <f>Etiquettes!$C$5</f>
        <v>Viande équine</v>
      </c>
      <c r="I29" s="48" t="s">
        <v>150</v>
      </c>
      <c r="J29" t="s">
        <v>143</v>
      </c>
      <c r="K29" t="s">
        <v>142</v>
      </c>
      <c r="L29" t="s">
        <v>144</v>
      </c>
      <c r="M29">
        <f>Etiquettes!$H$11</f>
        <v>0</v>
      </c>
      <c r="N29" s="66" t="str">
        <f t="shared" si="0"/>
        <v>Valorisation des PAT par les autres industries = 0 2015:2019:2023 (SIFCO)</v>
      </c>
      <c r="O29" s="7" t="s">
        <v>145</v>
      </c>
      <c r="Q29" s="106"/>
    </row>
    <row r="30" spans="1:17">
      <c r="A30" t="str">
        <f>Produits!$B$19</f>
        <v>Protéines animales transformées</v>
      </c>
      <c r="B30" t="str">
        <f>Secteurs!$B$30</f>
        <v>Autres usages (ou usages inconnus)</v>
      </c>
      <c r="C30" s="18">
        <f>'Coproduits - SIFCO'!AB14*'Coproduits - SIFCO'!Y10*(1-'Coproduits - SIFCO'!D32)/10^3</f>
        <v>0</v>
      </c>
      <c r="E30" s="6" t="str">
        <f>Etiquettes!$C$7</f>
        <v>2015:2019:2023</v>
      </c>
      <c r="F30" s="7" t="str">
        <f>Etiquettes!$C$4</f>
        <v>Equins finis:Viandes:Autres produits:Coproduits bruts:Coproduits transformés:Eau</v>
      </c>
      <c r="G30" s="6">
        <f>Etiquettes!$I$6</f>
        <v>0</v>
      </c>
      <c r="H30" t="str">
        <f>Etiquettes!$C$5</f>
        <v>Viande équine</v>
      </c>
      <c r="I30" s="48" t="s">
        <v>151</v>
      </c>
      <c r="J30" t="s">
        <v>143</v>
      </c>
      <c r="K30" t="s">
        <v>142</v>
      </c>
      <c r="L30" t="s">
        <v>144</v>
      </c>
      <c r="M30">
        <f>Etiquettes!$H$11</f>
        <v>0</v>
      </c>
      <c r="N30" s="66" t="str">
        <f t="shared" si="0"/>
        <v>Valorisation des PAT pour d'autres usages = 0 2015:2019:2023 (SIFCO)</v>
      </c>
      <c r="O30" s="7" t="s">
        <v>145</v>
      </c>
      <c r="Q30" s="106"/>
    </row>
    <row r="31" spans="1:17">
      <c r="A31" t="str">
        <f>Produits!$B$20</f>
        <v>Corps gras animaux</v>
      </c>
      <c r="B31" t="str">
        <f>Secteurs!$B$18</f>
        <v>Autres IAA</v>
      </c>
      <c r="C31" s="18">
        <f>'Coproduits - SIFCO'!G15*'Coproduits - SIFCO'!Y10*(1-'Coproduits - SIFCO'!D33)/10^3</f>
        <v>4.0025909626125967E-3</v>
      </c>
      <c r="E31" s="6" t="str">
        <f>Etiquettes!$C$7</f>
        <v>2015:2019:2023</v>
      </c>
      <c r="F31" s="7" t="str">
        <f>Etiquettes!$C$4</f>
        <v>Equins finis:Viandes:Autres produits:Coproduits bruts:Coproduits transformés:Eau</v>
      </c>
      <c r="G31" s="6">
        <f>Etiquettes!$I$6</f>
        <v>0</v>
      </c>
      <c r="H31" t="str">
        <f>Etiquettes!$C$5</f>
        <v>Viande équine</v>
      </c>
      <c r="I31" s="48" t="s">
        <v>159</v>
      </c>
      <c r="J31" t="s">
        <v>143</v>
      </c>
      <c r="K31" t="s">
        <v>142</v>
      </c>
      <c r="L31" t="s">
        <v>144</v>
      </c>
      <c r="M31">
        <f>Etiquettes!$H$11</f>
        <v>0</v>
      </c>
      <c r="N31" s="66" t="str">
        <f t="shared" si="0"/>
        <v>Valorisation des CGA par les autres IAA = 0 2015:2019:2023 (SIFCO)</v>
      </c>
      <c r="O31" s="7" t="s">
        <v>145</v>
      </c>
      <c r="Q31" s="106"/>
    </row>
    <row r="32" spans="1:17">
      <c r="A32" t="str">
        <f>Produits!$B$20</f>
        <v>Corps gras animaux</v>
      </c>
      <c r="B32" t="str">
        <f>Secteurs!$B$22</f>
        <v>Alimentation animale rente</v>
      </c>
      <c r="C32" s="18">
        <f>'Coproduits - SIFCO'!J15*'Coproduits - SIFCO'!Y10*(1-'Coproduits - SIFCO'!D33)/10^3</f>
        <v>4.2648582916715218E-3</v>
      </c>
      <c r="E32" s="6" t="str">
        <f>Etiquettes!$C$7</f>
        <v>2015:2019:2023</v>
      </c>
      <c r="F32" s="7" t="str">
        <f>Etiquettes!$C$4</f>
        <v>Equins finis:Viandes:Autres produits:Coproduits bruts:Coproduits transformés:Eau</v>
      </c>
      <c r="G32" s="6">
        <f>Etiquettes!$I$6</f>
        <v>0</v>
      </c>
      <c r="H32" t="str">
        <f>Etiquettes!$C$5</f>
        <v>Viande équine</v>
      </c>
      <c r="I32" s="48" t="s">
        <v>153</v>
      </c>
      <c r="J32" t="s">
        <v>143</v>
      </c>
      <c r="K32" t="s">
        <v>142</v>
      </c>
      <c r="L32" t="s">
        <v>144</v>
      </c>
      <c r="M32">
        <f>Etiquettes!$H$11</f>
        <v>0</v>
      </c>
      <c r="N32" s="66" t="str">
        <f t="shared" si="0"/>
        <v>Valorisation des CGA en alimentation animale rente = 0 2015:2019:2023 (SIFCO)</v>
      </c>
      <c r="O32" s="7" t="s">
        <v>145</v>
      </c>
      <c r="Q32" s="106"/>
    </row>
    <row r="33" spans="1:17">
      <c r="A33" t="str">
        <f>Produits!$B$20</f>
        <v>Corps gras animaux</v>
      </c>
      <c r="B33" t="str">
        <f>Secteurs!$B$23</f>
        <v>Petfood</v>
      </c>
      <c r="C33" s="18">
        <f>'Coproduits - SIFCO'!M15*'Coproduits - SIFCO'!Y10*(1-'Coproduits - SIFCO'!D33)/10^3</f>
        <v>8.3922952443403458E-3</v>
      </c>
      <c r="E33" s="6" t="str">
        <f>Etiquettes!$C$7</f>
        <v>2015:2019:2023</v>
      </c>
      <c r="F33" s="7" t="str">
        <f>Etiquettes!$C$4</f>
        <v>Equins finis:Viandes:Autres produits:Coproduits bruts:Coproduits transformés:Eau</v>
      </c>
      <c r="G33" s="6">
        <f>Etiquettes!$I$6</f>
        <v>0</v>
      </c>
      <c r="H33" t="str">
        <f>Etiquettes!$C$5</f>
        <v>Viande équine</v>
      </c>
      <c r="I33" s="48" t="s">
        <v>154</v>
      </c>
      <c r="J33" t="s">
        <v>143</v>
      </c>
      <c r="K33" t="s">
        <v>142</v>
      </c>
      <c r="L33" t="s">
        <v>144</v>
      </c>
      <c r="M33">
        <f>Etiquettes!$H$11</f>
        <v>0</v>
      </c>
      <c r="N33" s="66" t="str">
        <f t="shared" si="0"/>
        <v>Valorisation des CGA en petfood = 0 2015:2019:2023 (SIFCO)</v>
      </c>
      <c r="O33" s="7" t="s">
        <v>145</v>
      </c>
      <c r="Q33" s="106"/>
    </row>
    <row r="34" spans="1:17">
      <c r="A34" t="str">
        <f>Produits!$B$20</f>
        <v>Corps gras animaux</v>
      </c>
      <c r="B34" t="str">
        <f>Secteurs!$B$24</f>
        <v>Aquaculture</v>
      </c>
      <c r="C34" s="18">
        <f>'Coproduits - SIFCO'!P15*'Coproduits - SIFCO'!Y10*(1-'Coproduits - SIFCO'!D33)/10^3</f>
        <v>7.231473858085464E-4</v>
      </c>
      <c r="E34" s="6" t="str">
        <f>Etiquettes!$C$7</f>
        <v>2015:2019:2023</v>
      </c>
      <c r="F34" s="7" t="str">
        <f>Etiquettes!$C$4</f>
        <v>Equins finis:Viandes:Autres produits:Coproduits bruts:Coproduits transformés:Eau</v>
      </c>
      <c r="G34" s="6">
        <f>Etiquettes!$I$6</f>
        <v>0</v>
      </c>
      <c r="H34" t="str">
        <f>Etiquettes!$C$5</f>
        <v>Viande équine</v>
      </c>
      <c r="I34" s="48" t="s">
        <v>155</v>
      </c>
      <c r="J34" t="s">
        <v>143</v>
      </c>
      <c r="K34" t="s">
        <v>142</v>
      </c>
      <c r="L34" t="s">
        <v>144</v>
      </c>
      <c r="M34">
        <f>Etiquettes!$H$11</f>
        <v>0</v>
      </c>
      <c r="N34" s="66" t="str">
        <f t="shared" si="0"/>
        <v>Valorisation des CGA en aquaculture = 0 2015:2019:2023 (SIFCO)</v>
      </c>
      <c r="O34" s="7" t="s">
        <v>145</v>
      </c>
      <c r="Q34" s="106"/>
    </row>
    <row r="35" spans="1:17">
      <c r="A35" t="str">
        <f>Produits!$B$20</f>
        <v>Corps gras animaux</v>
      </c>
      <c r="B35" t="str">
        <f>Secteurs!$B$27</f>
        <v>Energie</v>
      </c>
      <c r="C35" s="18">
        <f>'Coproduits - SIFCO'!S15*'Coproduits - SIFCO'!Y10*(1-'Coproduits - SIFCO'!D33)/10^3</f>
        <v>1.0766184054225662E-2</v>
      </c>
      <c r="E35" s="6" t="str">
        <f>Etiquettes!$C$7</f>
        <v>2015:2019:2023</v>
      </c>
      <c r="F35" s="7" t="str">
        <f>Etiquettes!$C$4</f>
        <v>Equins finis:Viandes:Autres produits:Coproduits bruts:Coproduits transformés:Eau</v>
      </c>
      <c r="G35" s="6">
        <f>Etiquettes!$I$6</f>
        <v>0</v>
      </c>
      <c r="H35" t="str">
        <f>Etiquettes!$C$5</f>
        <v>Viande équine</v>
      </c>
      <c r="I35" s="48" t="s">
        <v>156</v>
      </c>
      <c r="J35" t="s">
        <v>143</v>
      </c>
      <c r="K35" t="s">
        <v>142</v>
      </c>
      <c r="L35" t="s">
        <v>144</v>
      </c>
      <c r="M35">
        <f>Etiquettes!$H$11</f>
        <v>0</v>
      </c>
      <c r="N35" s="66" t="str">
        <f t="shared" si="0"/>
        <v>Valorisation des CGA en énergie = 0 2015:2019:2023 (SIFCO)</v>
      </c>
      <c r="O35" s="7" t="s">
        <v>145</v>
      </c>
      <c r="Q35" s="106"/>
    </row>
    <row r="36" spans="1:17">
      <c r="A36" t="str">
        <f>Produits!$B$20</f>
        <v>Corps gras animaux</v>
      </c>
      <c r="B36" t="str">
        <f>Secteurs!$B$29</f>
        <v>Autres industries</v>
      </c>
      <c r="C36" s="18">
        <f>'Coproduits - SIFCO'!Y15*'Coproduits - SIFCO'!Y10*(1-'Coproduits - SIFCO'!D33)/10^3</f>
        <v>2.4959734088842243E-2</v>
      </c>
      <c r="E36" s="6" t="str">
        <f>Etiquettes!$C$7</f>
        <v>2015:2019:2023</v>
      </c>
      <c r="F36" s="7" t="str">
        <f>Etiquettes!$C$4</f>
        <v>Equins finis:Viandes:Autres produits:Coproduits bruts:Coproduits transformés:Eau</v>
      </c>
      <c r="G36" s="6">
        <f>Etiquettes!$I$6</f>
        <v>0</v>
      </c>
      <c r="H36" t="str">
        <f>Etiquettes!$C$5</f>
        <v>Viande équine</v>
      </c>
      <c r="I36" s="48" t="s">
        <v>157</v>
      </c>
      <c r="J36" t="s">
        <v>143</v>
      </c>
      <c r="K36" t="s">
        <v>142</v>
      </c>
      <c r="L36" t="s">
        <v>144</v>
      </c>
      <c r="M36">
        <f>Etiquettes!$H$11</f>
        <v>0</v>
      </c>
      <c r="N36" s="66" t="str">
        <f t="shared" si="0"/>
        <v>Valorisation des CGA par les autres industries = 0 2015:2019:2023 (SIFCO)</v>
      </c>
      <c r="O36" s="7" t="s">
        <v>145</v>
      </c>
      <c r="Q36" s="106"/>
    </row>
    <row r="37" spans="1:17">
      <c r="A37" t="str">
        <f>Produits!$B$20</f>
        <v>Corps gras animaux</v>
      </c>
      <c r="B37" t="str">
        <f>Secteurs!$B$30</f>
        <v>Autres usages (ou usages inconnus)</v>
      </c>
      <c r="C37" s="18">
        <f>'Coproduits - SIFCO'!AB15*'Coproduits - SIFCO'!Y10*(1-'Coproduits - SIFCO'!D33)/10^3</f>
        <v>0</v>
      </c>
      <c r="E37" s="6" t="str">
        <f>Etiquettes!$C$7</f>
        <v>2015:2019:2023</v>
      </c>
      <c r="F37" s="7" t="str">
        <f>Etiquettes!$C$4</f>
        <v>Equins finis:Viandes:Autres produits:Coproduits bruts:Coproduits transformés:Eau</v>
      </c>
      <c r="G37" s="6">
        <f>Etiquettes!$I$6</f>
        <v>0</v>
      </c>
      <c r="H37" t="str">
        <f>Etiquettes!$C$5</f>
        <v>Viande équine</v>
      </c>
      <c r="I37" s="48" t="s">
        <v>158</v>
      </c>
      <c r="J37" t="s">
        <v>143</v>
      </c>
      <c r="K37" t="s">
        <v>142</v>
      </c>
      <c r="L37" t="s">
        <v>144</v>
      </c>
      <c r="M37">
        <f>Etiquettes!$H$11</f>
        <v>0</v>
      </c>
      <c r="N37" s="66" t="str">
        <f t="shared" si="0"/>
        <v>Valorisation des CGA pour d'autres usages = 0 2015:2019:2023 (SIFCO)</v>
      </c>
      <c r="O37" s="7" t="s">
        <v>145</v>
      </c>
      <c r="Q37" s="106"/>
    </row>
    <row r="38" spans="1:17">
      <c r="A38" t="str">
        <f>Produits!$B$16</f>
        <v>Farines animales</v>
      </c>
      <c r="B38" t="str">
        <f>Secteurs!$B$27</f>
        <v>Energie</v>
      </c>
      <c r="C38" s="18">
        <f>'Coproduits - SIFCO'!H19*'Coproduits - SIFCO'!AC10/10^3</f>
        <v>1.8896491540910283E-2</v>
      </c>
      <c r="E38" s="6" t="str">
        <f>Etiquettes!$C$7</f>
        <v>2015:2019:2023</v>
      </c>
      <c r="F38" s="7" t="str">
        <f>Etiquettes!$C$4</f>
        <v>Equins finis:Viandes:Autres produits:Coproduits bruts:Coproduits transformés:Eau</v>
      </c>
      <c r="G38" s="6">
        <f>Etiquettes!$J$6</f>
        <v>0</v>
      </c>
      <c r="H38" t="str">
        <f>Etiquettes!$C$5</f>
        <v>Viande équine</v>
      </c>
      <c r="I38" s="48" t="s">
        <v>171</v>
      </c>
      <c r="J38" t="s">
        <v>143</v>
      </c>
      <c r="K38" t="s">
        <v>142</v>
      </c>
      <c r="L38" t="s">
        <v>144</v>
      </c>
      <c r="M38">
        <f>Etiquettes!$H$11</f>
        <v>0</v>
      </c>
      <c r="N38" s="66" t="str">
        <f t="shared" ref="N38:N55" si="1">_xlfn.CONCAT(I38,IF(OR(ISBLANK(C38),ISERROR(C38)),"",_xlfn.CONCAT(" = ",MROUND(C38,1)," ",E38," (",K38,")")))</f>
        <v>Valorisation des farines animales en énergie = 0 2015:2019:2023 (SIFCO)</v>
      </c>
      <c r="O38" s="7" t="s">
        <v>145</v>
      </c>
      <c r="Q38" s="106"/>
    </row>
    <row r="39" spans="1:17">
      <c r="A39" t="str">
        <f>Produits!$B$16</f>
        <v>Farines animales</v>
      </c>
      <c r="B39" t="str">
        <f>Secteurs!$B$28</f>
        <v>Fertilisation</v>
      </c>
      <c r="C39" s="18">
        <f>'Coproduits - SIFCO'!K19*'Coproduits - SIFCO'!AC10/10^3</f>
        <v>5.7980921701055229E-3</v>
      </c>
      <c r="E39" s="6" t="str">
        <f>Etiquettes!$C$7</f>
        <v>2015:2019:2023</v>
      </c>
      <c r="F39" s="7" t="str">
        <f>Etiquettes!$C$4</f>
        <v>Equins finis:Viandes:Autres produits:Coproduits bruts:Coproduits transformés:Eau</v>
      </c>
      <c r="G39" s="6">
        <f>Etiquettes!$J$6</f>
        <v>0</v>
      </c>
      <c r="H39" t="str">
        <f>Etiquettes!$C$5</f>
        <v>Viande équine</v>
      </c>
      <c r="I39" s="48" t="s">
        <v>172</v>
      </c>
      <c r="J39" t="s">
        <v>143</v>
      </c>
      <c r="K39" t="s">
        <v>142</v>
      </c>
      <c r="L39" t="s">
        <v>144</v>
      </c>
      <c r="M39">
        <f>Etiquettes!$H$11</f>
        <v>0</v>
      </c>
      <c r="N39" s="66" t="str">
        <f t="shared" si="1"/>
        <v>Valorisation des farines animales en fertilisation = 0 2015:2019:2023 (SIFCO)</v>
      </c>
      <c r="O39" s="7" t="s">
        <v>145</v>
      </c>
      <c r="Q39" s="106"/>
    </row>
    <row r="40" spans="1:17">
      <c r="A40" t="str">
        <f>Produits!$B$17</f>
        <v>Graisses animales</v>
      </c>
      <c r="B40" t="str">
        <f>Secteurs!$B$27</f>
        <v>Energie</v>
      </c>
      <c r="C40" s="18">
        <f>'Coproduits - SIFCO'!H20*'Coproduits - SIFCO'!AC10/10^3</f>
        <v>9.3041815334171194E-3</v>
      </c>
      <c r="E40" s="6" t="str">
        <f>Etiquettes!$C$7</f>
        <v>2015:2019:2023</v>
      </c>
      <c r="F40" s="7" t="str">
        <f>Etiquettes!$C$4</f>
        <v>Equins finis:Viandes:Autres produits:Coproduits bruts:Coproduits transformés:Eau</v>
      </c>
      <c r="G40" s="6">
        <f>Etiquettes!$J$6</f>
        <v>0</v>
      </c>
      <c r="H40" t="str">
        <f>Etiquettes!$C$5</f>
        <v>Viande équine</v>
      </c>
      <c r="I40" s="48" t="s">
        <v>173</v>
      </c>
      <c r="J40" t="s">
        <v>143</v>
      </c>
      <c r="K40" t="s">
        <v>142</v>
      </c>
      <c r="L40" t="s">
        <v>144</v>
      </c>
      <c r="M40">
        <f>Etiquettes!$H$11</f>
        <v>0</v>
      </c>
      <c r="N40" s="66" t="str">
        <f t="shared" si="1"/>
        <v>Valorisation des graisses animales en énergie = 0 2015:2019:2023 (SIFCO)</v>
      </c>
      <c r="O40" s="7" t="s">
        <v>145</v>
      </c>
      <c r="Q40" s="106"/>
    </row>
    <row r="41" spans="1:17">
      <c r="A41" t="str">
        <f>Produits!$B$19</f>
        <v>Protéines animales transformées</v>
      </c>
      <c r="B41" t="str">
        <f>Secteurs!$B$18</f>
        <v>Autres IAA</v>
      </c>
      <c r="C41" s="18">
        <f>'Coproduits - SIFCO'!H14*'Coproduits - SIFCO'!Z10*(1-'Coproduits - SIFCO'!E32)/10^3</f>
        <v>3.9987606365321123E-3</v>
      </c>
      <c r="E41" s="6" t="str">
        <f>Etiquettes!$C$7</f>
        <v>2015:2019:2023</v>
      </c>
      <c r="F41" s="7" t="str">
        <f>Etiquettes!$C$4</f>
        <v>Equins finis:Viandes:Autres produits:Coproduits bruts:Coproduits transformés:Eau</v>
      </c>
      <c r="G41" s="6">
        <f>Etiquettes!$J$6</f>
        <v>0</v>
      </c>
      <c r="H41" t="str">
        <f>Etiquettes!$C$5</f>
        <v>Viande équine</v>
      </c>
      <c r="I41" s="48" t="s">
        <v>152</v>
      </c>
      <c r="J41" t="s">
        <v>143</v>
      </c>
      <c r="K41" t="s">
        <v>142</v>
      </c>
      <c r="L41" t="s">
        <v>144</v>
      </c>
      <c r="M41">
        <f>Etiquettes!$H$11</f>
        <v>0</v>
      </c>
      <c r="N41" s="66" t="str">
        <f t="shared" si="1"/>
        <v>Valorisation des PAT par les autres IAA = 0 2015:2019:2023 (SIFCO)</v>
      </c>
      <c r="O41" s="7" t="s">
        <v>145</v>
      </c>
      <c r="Q41" s="106"/>
    </row>
    <row r="42" spans="1:17">
      <c r="A42" t="str">
        <f>Produits!$B$19</f>
        <v>Protéines animales transformées</v>
      </c>
      <c r="B42" t="str">
        <f>Secteurs!$B$22</f>
        <v>Alimentation animale rente</v>
      </c>
      <c r="C42" s="18">
        <f>'Coproduits - SIFCO'!K14*'Coproduits - SIFCO'!Z10*(1-'Coproduits - SIFCO'!E32)/10^3</f>
        <v>2.4095942427182259E-3</v>
      </c>
      <c r="E42" s="6" t="str">
        <f>Etiquettes!$C$7</f>
        <v>2015:2019:2023</v>
      </c>
      <c r="F42" s="7" t="str">
        <f>Etiquettes!$C$4</f>
        <v>Equins finis:Viandes:Autres produits:Coproduits bruts:Coproduits transformés:Eau</v>
      </c>
      <c r="G42" s="6">
        <f>Etiquettes!$J$6</f>
        <v>0</v>
      </c>
      <c r="H42" t="str">
        <f>Etiquettes!$C$5</f>
        <v>Viande équine</v>
      </c>
      <c r="I42" s="48" t="s">
        <v>141</v>
      </c>
      <c r="J42" t="s">
        <v>143</v>
      </c>
      <c r="K42" t="s">
        <v>142</v>
      </c>
      <c r="L42" t="s">
        <v>144</v>
      </c>
      <c r="M42">
        <f>Etiquettes!$H$11</f>
        <v>0</v>
      </c>
      <c r="N42" s="66" t="str">
        <f t="shared" si="1"/>
        <v>Valorisation des PAT en alimentation animale rente = 0 2015:2019:2023 (SIFCO)</v>
      </c>
      <c r="O42" s="7" t="s">
        <v>145</v>
      </c>
      <c r="Q42" s="106"/>
    </row>
    <row r="43" spans="1:17">
      <c r="A43" t="str">
        <f>Produits!$B$19</f>
        <v>Protéines animales transformées</v>
      </c>
      <c r="B43" t="str">
        <f>Secteurs!$B$23</f>
        <v>Petfood</v>
      </c>
      <c r="C43" s="18">
        <f>'Coproduits - SIFCO'!N14*'Coproduits - SIFCO'!Z10*(1-'Coproduits - SIFCO'!E32)/10^3</f>
        <v>5.0562096770229568E-2</v>
      </c>
      <c r="E43" s="6" t="str">
        <f>Etiquettes!$C$7</f>
        <v>2015:2019:2023</v>
      </c>
      <c r="F43" s="7" t="str">
        <f>Etiquettes!$C$4</f>
        <v>Equins finis:Viandes:Autres produits:Coproduits bruts:Coproduits transformés:Eau</v>
      </c>
      <c r="G43" s="6">
        <f>Etiquettes!$J$6</f>
        <v>0</v>
      </c>
      <c r="H43" t="str">
        <f>Etiquettes!$C$5</f>
        <v>Viande équine</v>
      </c>
      <c r="I43" s="48" t="s">
        <v>146</v>
      </c>
      <c r="J43" t="s">
        <v>143</v>
      </c>
      <c r="K43" t="s">
        <v>142</v>
      </c>
      <c r="L43" t="s">
        <v>144</v>
      </c>
      <c r="M43">
        <f>Etiquettes!$H$11</f>
        <v>0</v>
      </c>
      <c r="N43" s="66" t="str">
        <f t="shared" si="1"/>
        <v>Valorisation des PAT en petfood = 0 2015:2019:2023 (SIFCO)</v>
      </c>
      <c r="O43" s="7" t="s">
        <v>145</v>
      </c>
      <c r="Q43" s="106"/>
    </row>
    <row r="44" spans="1:17">
      <c r="A44" t="str">
        <f>Produits!$B$19</f>
        <v>Protéines animales transformées</v>
      </c>
      <c r="B44" t="str">
        <f>Secteurs!$B$24</f>
        <v>Aquaculture</v>
      </c>
      <c r="C44" s="18">
        <f>'Coproduits - SIFCO'!Q14*'Coproduits - SIFCO'!Z10*(1-'Coproduits - SIFCO'!E32)/10^3</f>
        <v>2.8676375556071338E-3</v>
      </c>
      <c r="E44" s="6" t="str">
        <f>Etiquettes!$C$7</f>
        <v>2015:2019:2023</v>
      </c>
      <c r="F44" s="7" t="str">
        <f>Etiquettes!$C$4</f>
        <v>Equins finis:Viandes:Autres produits:Coproduits bruts:Coproduits transformés:Eau</v>
      </c>
      <c r="G44" s="6">
        <f>Etiquettes!$J$6</f>
        <v>0</v>
      </c>
      <c r="H44" t="str">
        <f>Etiquettes!$C$5</f>
        <v>Viande équine</v>
      </c>
      <c r="I44" s="48" t="s">
        <v>147</v>
      </c>
      <c r="J44" t="s">
        <v>143</v>
      </c>
      <c r="K44" t="s">
        <v>142</v>
      </c>
      <c r="L44" t="s">
        <v>144</v>
      </c>
      <c r="M44">
        <f>Etiquettes!$H$11</f>
        <v>0</v>
      </c>
      <c r="N44" s="66" t="str">
        <f t="shared" si="1"/>
        <v>Valorisation des PAT en aquaculture = 0 2015:2019:2023 (SIFCO)</v>
      </c>
      <c r="O44" s="7" t="s">
        <v>145</v>
      </c>
      <c r="Q44" s="106"/>
    </row>
    <row r="45" spans="1:17">
      <c r="A45" t="str">
        <f>Produits!$B$19</f>
        <v>Protéines animales transformées</v>
      </c>
      <c r="B45" t="str">
        <f>Secteurs!$B$27</f>
        <v>Energie</v>
      </c>
      <c r="C45" s="18">
        <f>'Coproduits - SIFCO'!T14*'Coproduits - SIFCO'!Z10*(1-'Coproduits - SIFCO'!E32)/10^3</f>
        <v>1.1523805868968623E-4</v>
      </c>
      <c r="E45" s="6" t="str">
        <f>Etiquettes!$C$7</f>
        <v>2015:2019:2023</v>
      </c>
      <c r="F45" s="7" t="str">
        <f>Etiquettes!$C$4</f>
        <v>Equins finis:Viandes:Autres produits:Coproduits bruts:Coproduits transformés:Eau</v>
      </c>
      <c r="G45" s="6">
        <f>Etiquettes!$J$6</f>
        <v>0</v>
      </c>
      <c r="H45" t="str">
        <f>Etiquettes!$C$5</f>
        <v>Viande équine</v>
      </c>
      <c r="I45" s="48" t="s">
        <v>148</v>
      </c>
      <c r="J45" t="s">
        <v>143</v>
      </c>
      <c r="K45" t="s">
        <v>142</v>
      </c>
      <c r="L45" t="s">
        <v>144</v>
      </c>
      <c r="M45">
        <f>Etiquettes!$H$11</f>
        <v>0</v>
      </c>
      <c r="N45" s="66" t="str">
        <f t="shared" si="1"/>
        <v>Valorisation des PAT en énergie = 0 2015:2019:2023 (SIFCO)</v>
      </c>
      <c r="O45" s="7" t="s">
        <v>145</v>
      </c>
      <c r="Q45" s="106"/>
    </row>
    <row r="46" spans="1:17">
      <c r="A46" t="str">
        <f>Produits!$B$19</f>
        <v>Protéines animales transformées</v>
      </c>
      <c r="B46" t="str">
        <f>Secteurs!$B$28</f>
        <v>Fertilisation</v>
      </c>
      <c r="C46" s="18">
        <f>'Coproduits - SIFCO'!W14*'Coproduits - SIFCO'!Z10*(1-'Coproduits - SIFCO'!E32)/10^3</f>
        <v>1.3006237206481578E-3</v>
      </c>
      <c r="E46" s="6" t="str">
        <f>Etiquettes!$C$7</f>
        <v>2015:2019:2023</v>
      </c>
      <c r="F46" s="7" t="str">
        <f>Etiquettes!$C$4</f>
        <v>Equins finis:Viandes:Autres produits:Coproduits bruts:Coproduits transformés:Eau</v>
      </c>
      <c r="G46" s="6">
        <f>Etiquettes!$J$6</f>
        <v>0</v>
      </c>
      <c r="H46" t="str">
        <f>Etiquettes!$C$5</f>
        <v>Viande équine</v>
      </c>
      <c r="I46" s="48" t="s">
        <v>149</v>
      </c>
      <c r="J46" t="s">
        <v>143</v>
      </c>
      <c r="K46" t="s">
        <v>142</v>
      </c>
      <c r="L46" t="s">
        <v>144</v>
      </c>
      <c r="M46">
        <f>Etiquettes!$H$11</f>
        <v>0</v>
      </c>
      <c r="N46" s="66" t="str">
        <f t="shared" si="1"/>
        <v>Valorisation des PAT en fertilisation = 0 2015:2019:2023 (SIFCO)</v>
      </c>
      <c r="O46" s="7" t="s">
        <v>145</v>
      </c>
      <c r="Q46" s="106"/>
    </row>
    <row r="47" spans="1:17">
      <c r="A47" t="str">
        <f>Produits!$B$19</f>
        <v>Protéines animales transformées</v>
      </c>
      <c r="B47" t="str">
        <f>Secteurs!$B$29</f>
        <v>Autres industries</v>
      </c>
      <c r="C47" s="18">
        <f>'Coproduits - SIFCO'!Z14*'Coproduits - SIFCO'!Z10*(1-'Coproduits - SIFCO'!E32)/10^3</f>
        <v>1.2239848175389976E-4</v>
      </c>
      <c r="E47" s="6" t="str">
        <f>Etiquettes!$C$7</f>
        <v>2015:2019:2023</v>
      </c>
      <c r="F47" s="7" t="str">
        <f>Etiquettes!$C$4</f>
        <v>Equins finis:Viandes:Autres produits:Coproduits bruts:Coproduits transformés:Eau</v>
      </c>
      <c r="G47" s="6">
        <f>Etiquettes!$J$6</f>
        <v>0</v>
      </c>
      <c r="H47" t="str">
        <f>Etiquettes!$C$5</f>
        <v>Viande équine</v>
      </c>
      <c r="I47" s="48" t="s">
        <v>150</v>
      </c>
      <c r="J47" t="s">
        <v>143</v>
      </c>
      <c r="K47" t="s">
        <v>142</v>
      </c>
      <c r="L47" t="s">
        <v>144</v>
      </c>
      <c r="M47">
        <f>Etiquettes!$H$11</f>
        <v>0</v>
      </c>
      <c r="N47" s="66" t="str">
        <f t="shared" si="1"/>
        <v>Valorisation des PAT par les autres industries = 0 2015:2019:2023 (SIFCO)</v>
      </c>
      <c r="O47" s="7" t="s">
        <v>145</v>
      </c>
      <c r="Q47" s="106"/>
    </row>
    <row r="48" spans="1:17">
      <c r="A48" t="str">
        <f>Produits!$B$19</f>
        <v>Protéines animales transformées</v>
      </c>
      <c r="B48" t="str">
        <f>Secteurs!$B$30</f>
        <v>Autres usages (ou usages inconnus)</v>
      </c>
      <c r="C48" s="18">
        <f>'Coproduits - SIFCO'!AC14*'Coproduits - SIFCO'!Z10*(1-'Coproduits - SIFCO'!E32)/10^3</f>
        <v>3.0959879223893178E-3</v>
      </c>
      <c r="E48" s="6" t="str">
        <f>Etiquettes!$C$7</f>
        <v>2015:2019:2023</v>
      </c>
      <c r="F48" s="7" t="str">
        <f>Etiquettes!$C$4</f>
        <v>Equins finis:Viandes:Autres produits:Coproduits bruts:Coproduits transformés:Eau</v>
      </c>
      <c r="G48" s="6">
        <f>Etiquettes!$J$6</f>
        <v>0</v>
      </c>
      <c r="H48" t="str">
        <f>Etiquettes!$C$5</f>
        <v>Viande équine</v>
      </c>
      <c r="I48" s="48" t="s">
        <v>151</v>
      </c>
      <c r="J48" t="s">
        <v>143</v>
      </c>
      <c r="K48" t="s">
        <v>142</v>
      </c>
      <c r="L48" t="s">
        <v>144</v>
      </c>
      <c r="M48">
        <f>Etiquettes!$H$11</f>
        <v>0</v>
      </c>
      <c r="N48" s="66" t="str">
        <f t="shared" si="1"/>
        <v>Valorisation des PAT pour d'autres usages = 0 2015:2019:2023 (SIFCO)</v>
      </c>
      <c r="O48" s="7" t="s">
        <v>145</v>
      </c>
      <c r="Q48" s="106"/>
    </row>
    <row r="49" spans="1:17">
      <c r="A49" t="str">
        <f>Produits!$B$20</f>
        <v>Corps gras animaux</v>
      </c>
      <c r="B49" t="str">
        <f>Secteurs!$B$18</f>
        <v>Autres IAA</v>
      </c>
      <c r="C49" s="18">
        <f>'Coproduits - SIFCO'!H15*'Coproduits - SIFCO'!Z10*(1-'Coproduits - SIFCO'!E33)/10^3</f>
        <v>1.126884742272999E-3</v>
      </c>
      <c r="E49" s="6" t="str">
        <f>Etiquettes!$C$7</f>
        <v>2015:2019:2023</v>
      </c>
      <c r="F49" s="7" t="str">
        <f>Etiquettes!$C$4</f>
        <v>Equins finis:Viandes:Autres produits:Coproduits bruts:Coproduits transformés:Eau</v>
      </c>
      <c r="G49" s="6">
        <f>Etiquettes!$J$6</f>
        <v>0</v>
      </c>
      <c r="H49" t="str">
        <f>Etiquettes!$C$5</f>
        <v>Viande équine</v>
      </c>
      <c r="I49" s="48" t="s">
        <v>159</v>
      </c>
      <c r="J49" t="s">
        <v>143</v>
      </c>
      <c r="K49" t="s">
        <v>142</v>
      </c>
      <c r="L49" t="s">
        <v>144</v>
      </c>
      <c r="M49">
        <f>Etiquettes!$H$11</f>
        <v>0</v>
      </c>
      <c r="N49" s="66" t="str">
        <f t="shared" si="1"/>
        <v>Valorisation des CGA par les autres IAA = 0 2015:2019:2023 (SIFCO)</v>
      </c>
      <c r="O49" s="7" t="s">
        <v>145</v>
      </c>
      <c r="Q49" s="106"/>
    </row>
    <row r="50" spans="1:17">
      <c r="A50" t="str">
        <f>Produits!$B$20</f>
        <v>Corps gras animaux</v>
      </c>
      <c r="B50" t="str">
        <f>Secteurs!$B$22</f>
        <v>Alimentation animale rente</v>
      </c>
      <c r="C50" s="18">
        <f>'Coproduits - SIFCO'!K15*'Coproduits - SIFCO'!Z10*(1-'Coproduits - SIFCO'!E33)/10^3</f>
        <v>2.2634702782929196E-3</v>
      </c>
      <c r="E50" s="6" t="str">
        <f>Etiquettes!$C$7</f>
        <v>2015:2019:2023</v>
      </c>
      <c r="F50" s="7" t="str">
        <f>Etiquettes!$C$4</f>
        <v>Equins finis:Viandes:Autres produits:Coproduits bruts:Coproduits transformés:Eau</v>
      </c>
      <c r="G50" s="6">
        <f>Etiquettes!$J$6</f>
        <v>0</v>
      </c>
      <c r="H50" t="str">
        <f>Etiquettes!$C$5</f>
        <v>Viande équine</v>
      </c>
      <c r="I50" s="48" t="s">
        <v>153</v>
      </c>
      <c r="J50" t="s">
        <v>143</v>
      </c>
      <c r="K50" t="s">
        <v>142</v>
      </c>
      <c r="L50" t="s">
        <v>144</v>
      </c>
      <c r="M50">
        <f>Etiquettes!$H$11</f>
        <v>0</v>
      </c>
      <c r="N50" s="66" t="str">
        <f t="shared" si="1"/>
        <v>Valorisation des CGA en alimentation animale rente = 0 2015:2019:2023 (SIFCO)</v>
      </c>
      <c r="O50" s="7" t="s">
        <v>145</v>
      </c>
      <c r="Q50" s="106"/>
    </row>
    <row r="51" spans="1:17">
      <c r="A51" t="str">
        <f>Produits!$B$20</f>
        <v>Corps gras animaux</v>
      </c>
      <c r="B51" t="str">
        <f>Secteurs!$B$23</f>
        <v>Petfood</v>
      </c>
      <c r="C51" s="18">
        <f>'Coproduits - SIFCO'!N15*'Coproduits - SIFCO'!Z10*(1-'Coproduits - SIFCO'!E33)/10^3</f>
        <v>3.8332614096977581E-3</v>
      </c>
      <c r="E51" s="6" t="str">
        <f>Etiquettes!$C$7</f>
        <v>2015:2019:2023</v>
      </c>
      <c r="F51" s="7" t="str">
        <f>Etiquettes!$C$4</f>
        <v>Equins finis:Viandes:Autres produits:Coproduits bruts:Coproduits transformés:Eau</v>
      </c>
      <c r="G51" s="6">
        <f>Etiquettes!$J$6</f>
        <v>0</v>
      </c>
      <c r="H51" t="str">
        <f>Etiquettes!$C$5</f>
        <v>Viande équine</v>
      </c>
      <c r="I51" s="48" t="s">
        <v>154</v>
      </c>
      <c r="J51" t="s">
        <v>143</v>
      </c>
      <c r="K51" t="s">
        <v>142</v>
      </c>
      <c r="L51" t="s">
        <v>144</v>
      </c>
      <c r="M51">
        <f>Etiquettes!$H$11</f>
        <v>0</v>
      </c>
      <c r="N51" s="66" t="str">
        <f t="shared" si="1"/>
        <v>Valorisation des CGA en petfood = 0 2015:2019:2023 (SIFCO)</v>
      </c>
      <c r="O51" s="7" t="s">
        <v>145</v>
      </c>
      <c r="Q51" s="106"/>
    </row>
    <row r="52" spans="1:17">
      <c r="A52" t="str">
        <f>Produits!$B$20</f>
        <v>Corps gras animaux</v>
      </c>
      <c r="B52" t="str">
        <f>Secteurs!$B$24</f>
        <v>Aquaculture</v>
      </c>
      <c r="C52" s="18">
        <f>'Coproduits - SIFCO'!Q15*'Coproduits - SIFCO'!Z10*(1-'Coproduits - SIFCO'!E33)/10^3</f>
        <v>3.0383754743156731E-4</v>
      </c>
      <c r="E52" s="6" t="str">
        <f>Etiquettes!$C$7</f>
        <v>2015:2019:2023</v>
      </c>
      <c r="F52" s="7" t="str">
        <f>Etiquettes!$C$4</f>
        <v>Equins finis:Viandes:Autres produits:Coproduits bruts:Coproduits transformés:Eau</v>
      </c>
      <c r="G52" s="6">
        <f>Etiquettes!$J$6</f>
        <v>0</v>
      </c>
      <c r="H52" t="str">
        <f>Etiquettes!$C$5</f>
        <v>Viande équine</v>
      </c>
      <c r="I52" s="48" t="s">
        <v>155</v>
      </c>
      <c r="J52" t="s">
        <v>143</v>
      </c>
      <c r="K52" t="s">
        <v>142</v>
      </c>
      <c r="L52" t="s">
        <v>144</v>
      </c>
      <c r="M52">
        <f>Etiquettes!$H$11</f>
        <v>0</v>
      </c>
      <c r="N52" s="66" t="str">
        <f t="shared" si="1"/>
        <v>Valorisation des CGA en aquaculture = 0 2015:2019:2023 (SIFCO)</v>
      </c>
      <c r="O52" s="7" t="s">
        <v>145</v>
      </c>
      <c r="Q52" s="106"/>
    </row>
    <row r="53" spans="1:17">
      <c r="A53" t="str">
        <f>Produits!$B$20</f>
        <v>Corps gras animaux</v>
      </c>
      <c r="B53" t="str">
        <f>Secteurs!$B$27</f>
        <v>Energie</v>
      </c>
      <c r="C53" s="18">
        <f>'Coproduits - SIFCO'!T15*'Coproduits - SIFCO'!Z10*(1-'Coproduits - SIFCO'!E33)/10^3</f>
        <v>1.159592343876426E-2</v>
      </c>
      <c r="E53" s="6" t="str">
        <f>Etiquettes!$C$7</f>
        <v>2015:2019:2023</v>
      </c>
      <c r="F53" s="7" t="str">
        <f>Etiquettes!$C$4</f>
        <v>Equins finis:Viandes:Autres produits:Coproduits bruts:Coproduits transformés:Eau</v>
      </c>
      <c r="G53" s="6">
        <f>Etiquettes!$J$6</f>
        <v>0</v>
      </c>
      <c r="H53" t="str">
        <f>Etiquettes!$C$5</f>
        <v>Viande équine</v>
      </c>
      <c r="I53" s="48" t="s">
        <v>156</v>
      </c>
      <c r="J53" t="s">
        <v>143</v>
      </c>
      <c r="K53" t="s">
        <v>142</v>
      </c>
      <c r="L53" t="s">
        <v>144</v>
      </c>
      <c r="M53">
        <f>Etiquettes!$H$11</f>
        <v>0</v>
      </c>
      <c r="N53" s="66" t="str">
        <f t="shared" si="1"/>
        <v>Valorisation des CGA en énergie = 0 2015:2019:2023 (SIFCO)</v>
      </c>
      <c r="O53" s="7" t="s">
        <v>145</v>
      </c>
      <c r="Q53" s="106"/>
    </row>
    <row r="54" spans="1:17">
      <c r="A54" t="str">
        <f>Produits!$B$20</f>
        <v>Corps gras animaux</v>
      </c>
      <c r="B54" t="str">
        <f>Secteurs!$B$29</f>
        <v>Autres industries</v>
      </c>
      <c r="C54" s="18">
        <f>'Coproduits - SIFCO'!Z15*'Coproduits - SIFCO'!Z10*(1-'Coproduits - SIFCO'!E33)/10^3</f>
        <v>5.3516528130405491E-3</v>
      </c>
      <c r="E54" s="6" t="str">
        <f>Etiquettes!$C$7</f>
        <v>2015:2019:2023</v>
      </c>
      <c r="F54" s="7" t="str">
        <f>Etiquettes!$C$4</f>
        <v>Equins finis:Viandes:Autres produits:Coproduits bruts:Coproduits transformés:Eau</v>
      </c>
      <c r="G54" s="6">
        <f>Etiquettes!$J$6</f>
        <v>0</v>
      </c>
      <c r="H54" t="str">
        <f>Etiquettes!$C$5</f>
        <v>Viande équine</v>
      </c>
      <c r="I54" s="48" t="s">
        <v>157</v>
      </c>
      <c r="J54" t="s">
        <v>143</v>
      </c>
      <c r="K54" t="s">
        <v>142</v>
      </c>
      <c r="L54" t="s">
        <v>144</v>
      </c>
      <c r="M54">
        <f>Etiquettes!$H$11</f>
        <v>0</v>
      </c>
      <c r="N54" s="66" t="str">
        <f t="shared" si="1"/>
        <v>Valorisation des CGA par les autres industries = 0 2015:2019:2023 (SIFCO)</v>
      </c>
      <c r="O54" s="7" t="s">
        <v>145</v>
      </c>
      <c r="Q54" s="106"/>
    </row>
    <row r="55" spans="1:17">
      <c r="A55" t="str">
        <f>Produits!$B$20</f>
        <v>Corps gras animaux</v>
      </c>
      <c r="B55" t="str">
        <f>Secteurs!$B$30</f>
        <v>Autres usages (ou usages inconnus)</v>
      </c>
      <c r="C55" s="18">
        <f>'Coproduits - SIFCO'!AC15*'Coproduits - SIFCO'!Z10*(1-'Coproduits - SIFCO'!E33)/10^3</f>
        <v>6.7181616396591489E-5</v>
      </c>
      <c r="E55" s="6" t="str">
        <f>Etiquettes!$C$7</f>
        <v>2015:2019:2023</v>
      </c>
      <c r="F55" s="7" t="str">
        <f>Etiquettes!$C$4</f>
        <v>Equins finis:Viandes:Autres produits:Coproduits bruts:Coproduits transformés:Eau</v>
      </c>
      <c r="G55" s="6">
        <f>Etiquettes!$J$6</f>
        <v>0</v>
      </c>
      <c r="H55" t="str">
        <f>Etiquettes!$C$5</f>
        <v>Viande équine</v>
      </c>
      <c r="I55" s="48" t="s">
        <v>158</v>
      </c>
      <c r="J55" t="s">
        <v>143</v>
      </c>
      <c r="K55" t="s">
        <v>142</v>
      </c>
      <c r="L55" t="s">
        <v>144</v>
      </c>
      <c r="M55">
        <f>Etiquettes!$H$11</f>
        <v>0</v>
      </c>
      <c r="N55" s="66" t="str">
        <f t="shared" si="1"/>
        <v>Valorisation des CGA pour d'autres usages = 0 2015:2019:2023 (SIFCO)</v>
      </c>
      <c r="O55" s="7" t="s">
        <v>145</v>
      </c>
      <c r="Q55" s="106"/>
    </row>
    <row r="57" spans="1:17">
      <c r="C57" s="8"/>
    </row>
    <row r="58" spans="1:17">
      <c r="C58" s="8"/>
    </row>
  </sheetData>
  <mergeCells count="1">
    <mergeCell ref="Q2:Q5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O3" sqref="O3:P3"/>
    </sheetView>
  </sheetViews>
  <sheetFormatPr baseColWidth="10" defaultColWidth="9.109375" defaultRowHeight="14.4"/>
  <cols>
    <col min="1" max="1" width="12.33203125" style="1" bestFit="1" customWidth="1"/>
    <col min="2" max="2" width="31.77734375" customWidth="1"/>
    <col min="3" max="3" width="34.88671875" bestFit="1" customWidth="1"/>
    <col min="4" max="4" width="10.44140625" bestFit="1" customWidth="1"/>
    <col min="5" max="6" width="19.109375" bestFit="1" customWidth="1"/>
    <col min="7" max="15" width="8.6640625" style="1" customWidth="1"/>
    <col min="16" max="16" width="14.6640625" style="1" customWidth="1"/>
    <col min="17" max="17" width="15.88671875" style="1" customWidth="1"/>
    <col min="18" max="18" width="14.33203125" style="1" customWidth="1"/>
    <col min="19" max="19" width="13.109375" customWidth="1"/>
  </cols>
  <sheetData>
    <row r="1" spans="1:19" ht="76.2" customHeight="1" thickBot="1">
      <c r="A1" s="2" t="s">
        <v>443</v>
      </c>
      <c r="B1" s="3" t="s">
        <v>118</v>
      </c>
      <c r="C1" s="3" t="s">
        <v>119</v>
      </c>
      <c r="D1" s="3" t="s">
        <v>444</v>
      </c>
      <c r="E1" s="3" t="s">
        <v>509</v>
      </c>
      <c r="F1" s="3" t="s">
        <v>510</v>
      </c>
      <c r="G1" s="4" t="str">
        <f>Etiquettes!$A$7</f>
        <v>Année</v>
      </c>
      <c r="H1" s="4" t="str">
        <f>Etiquettes!$A$4</f>
        <v>Type de matière - viande</v>
      </c>
      <c r="I1" s="4" t="str">
        <f>Etiquettes!$A$6</f>
        <v>Territoire</v>
      </c>
      <c r="J1" s="4" t="str">
        <f>Etiquettes!$A$5</f>
        <v>Filière</v>
      </c>
      <c r="K1" s="4" t="str">
        <f>Etiquettes!$A$12</f>
        <v>Type de donnée collectée</v>
      </c>
      <c r="L1" s="4" t="str">
        <f>Etiquettes!$A$10</f>
        <v>Source</v>
      </c>
      <c r="M1" s="4" t="str">
        <f>Etiquettes!$A$9</f>
        <v>Information collectée</v>
      </c>
      <c r="N1" s="4" t="str">
        <f>Etiquettes!$A$13</f>
        <v>Traduction</v>
      </c>
      <c r="O1" s="4" t="str">
        <f>Etiquettes!$A$11</f>
        <v>Hypothèse</v>
      </c>
      <c r="P1" s="4" t="str">
        <f>Etiquettes!$A$8</f>
        <v>Unité</v>
      </c>
      <c r="Q1" s="4" t="str">
        <f>Etiquettes!$A$15</f>
        <v>Incohérence données collectées</v>
      </c>
      <c r="R1" s="3" t="s">
        <v>253</v>
      </c>
      <c r="S1" s="5" t="s">
        <v>254</v>
      </c>
    </row>
    <row r="2" spans="1:19" ht="14.4" customHeight="1">
      <c r="A2" s="1">
        <f>Contraintes!A14+1</f>
        <v>501</v>
      </c>
      <c r="B2" t="str">
        <f>Secteurs!$B$7</f>
        <v>Traitement thermique C3 et alimentaire</v>
      </c>
      <c r="C2" t="str">
        <f>Produits!$B$19</f>
        <v>Protéines animales transformées</v>
      </c>
      <c r="D2" s="8">
        <f>'Coproduits - SIFCO'!C32</f>
        <v>0.47286561969714985</v>
      </c>
      <c r="G2" s="6" t="str">
        <f>Etiquettes!$C$7</f>
        <v>2015:2019:2023</v>
      </c>
      <c r="H2" s="49" t="str">
        <f>Etiquettes!$C$4</f>
        <v>Equins finis:Viandes:Autres produits:Coproduits bruts:Coproduits transformés:Eau</v>
      </c>
      <c r="I2" s="48">
        <f>Etiquettes!$H$6</f>
        <v>0</v>
      </c>
      <c r="J2" t="str">
        <f>Etiquettes!$C$5</f>
        <v>Viande équine</v>
      </c>
      <c r="S2" s="105" t="s">
        <v>511</v>
      </c>
    </row>
    <row r="3" spans="1:19">
      <c r="A3" s="1">
        <f>Contraintes!A15+1</f>
        <v>501</v>
      </c>
      <c r="B3" t="str">
        <f>Produits!$B$19</f>
        <v>Protéines animales transformées</v>
      </c>
      <c r="C3" t="str">
        <f>'Echanges territoires'!$B$3</f>
        <v>Export</v>
      </c>
      <c r="D3">
        <v>-1</v>
      </c>
      <c r="G3" s="6" t="str">
        <f>Etiquettes!$C$7</f>
        <v>2015:2019:2023</v>
      </c>
      <c r="H3" s="49" t="str">
        <f>Etiquettes!$C$4</f>
        <v>Equins finis:Viandes:Autres produits:Coproduits bruts:Coproduits transformés:Eau</v>
      </c>
      <c r="I3" s="48">
        <f>Etiquettes!$H$6</f>
        <v>0</v>
      </c>
      <c r="J3" t="str">
        <f>Etiquettes!$C$5</f>
        <v>Viande équine</v>
      </c>
      <c r="K3" s="9" t="s">
        <v>448</v>
      </c>
      <c r="L3" s="9" t="s">
        <v>446</v>
      </c>
      <c r="M3" t="s">
        <v>142</v>
      </c>
      <c r="N3" s="9" t="s">
        <v>144</v>
      </c>
      <c r="O3" s="9">
        <f>Etiquettes!$J$11</f>
        <v>0</v>
      </c>
      <c r="P3" t="str">
        <f>_xlfn.CONCAT(K3," = ",MROUND(D2*100,0.01)," % (",M3,")")</f>
        <v>Part de PAT exportées = 47,29 % (SIFCO)</v>
      </c>
      <c r="S3" s="106"/>
    </row>
    <row r="4" spans="1:19">
      <c r="A4" s="1">
        <f t="shared" ref="A4:A13" si="0">A2+1</f>
        <v>502</v>
      </c>
      <c r="B4" t="str">
        <f>Secteurs!$B$7</f>
        <v>Traitement thermique C3 et alimentaire</v>
      </c>
      <c r="C4" t="str">
        <f>Produits!$B$20</f>
        <v>Corps gras animaux</v>
      </c>
      <c r="D4" s="8">
        <f>'Coproduits - SIFCO'!C33</f>
        <v>0.7040732987242192</v>
      </c>
      <c r="G4" s="6" t="str">
        <f>Etiquettes!$C$7</f>
        <v>2015:2019:2023</v>
      </c>
      <c r="H4" s="49" t="str">
        <f>Etiquettes!$C$4</f>
        <v>Equins finis:Viandes:Autres produits:Coproduits bruts:Coproduits transformés:Eau</v>
      </c>
      <c r="I4" s="48">
        <f>Etiquettes!$H$6</f>
        <v>0</v>
      </c>
      <c r="J4" t="str">
        <f>Etiquettes!$C$5</f>
        <v>Viande équine</v>
      </c>
      <c r="S4" s="106"/>
    </row>
    <row r="5" spans="1:19">
      <c r="A5" s="1">
        <f t="shared" si="0"/>
        <v>502</v>
      </c>
      <c r="B5" t="str">
        <f>Produits!$B$20</f>
        <v>Corps gras animaux</v>
      </c>
      <c r="C5" t="str">
        <f>'Echanges territoires'!$B$3</f>
        <v>Export</v>
      </c>
      <c r="D5">
        <v>-1</v>
      </c>
      <c r="G5" s="6" t="str">
        <f>Etiquettes!$C$7</f>
        <v>2015:2019:2023</v>
      </c>
      <c r="H5" s="49" t="str">
        <f>Etiquettes!$C$4</f>
        <v>Equins finis:Viandes:Autres produits:Coproduits bruts:Coproduits transformés:Eau</v>
      </c>
      <c r="I5" s="48">
        <f>Etiquettes!$H$6</f>
        <v>0</v>
      </c>
      <c r="J5" t="str">
        <f>Etiquettes!$C$5</f>
        <v>Viande équine</v>
      </c>
      <c r="K5" s="9" t="s">
        <v>451</v>
      </c>
      <c r="L5" s="9" t="s">
        <v>446</v>
      </c>
      <c r="M5" t="s">
        <v>142</v>
      </c>
      <c r="N5" s="9" t="s">
        <v>144</v>
      </c>
      <c r="O5" s="9">
        <f>Etiquettes!$J$11</f>
        <v>0</v>
      </c>
      <c r="P5" t="str">
        <f>_xlfn.CONCAT(K5," = ",MROUND(D4*100,0.01)," % (",M5,")")</f>
        <v>Part de CGA exportées = 70,41 % (SIFCO)</v>
      </c>
      <c r="S5" s="106"/>
    </row>
    <row r="6" spans="1:19" ht="14.4" customHeight="1">
      <c r="A6" s="1">
        <f t="shared" si="0"/>
        <v>503</v>
      </c>
      <c r="B6" t="str">
        <f>Secteurs!$B$7</f>
        <v>Traitement thermique C3 et alimentaire</v>
      </c>
      <c r="C6" t="str">
        <f>Produits!$B$19</f>
        <v>Protéines animales transformées</v>
      </c>
      <c r="D6" s="8">
        <f>'Coproduits - SIFCO'!D32</f>
        <v>0.57999999999999996</v>
      </c>
      <c r="G6" s="6" t="str">
        <f>Etiquettes!$C$7</f>
        <v>2015:2019:2023</v>
      </c>
      <c r="H6" s="49" t="str">
        <f>Etiquettes!$C$4</f>
        <v>Equins finis:Viandes:Autres produits:Coproduits bruts:Coproduits transformés:Eau</v>
      </c>
      <c r="I6" s="48">
        <f>Etiquettes!$I$6</f>
        <v>0</v>
      </c>
      <c r="J6" t="str">
        <f>Etiquettes!$C$5</f>
        <v>Viande équine</v>
      </c>
      <c r="S6" s="106"/>
    </row>
    <row r="7" spans="1:19">
      <c r="A7" s="1">
        <f t="shared" si="0"/>
        <v>503</v>
      </c>
      <c r="B7" t="str">
        <f>Produits!$B$19</f>
        <v>Protéines animales transformées</v>
      </c>
      <c r="C7" t="str">
        <f>'Echanges territoires'!$B$3</f>
        <v>Export</v>
      </c>
      <c r="D7">
        <v>-1</v>
      </c>
      <c r="G7" s="6" t="str">
        <f>Etiquettes!$C$7</f>
        <v>2015:2019:2023</v>
      </c>
      <c r="H7" s="49" t="str">
        <f>Etiquettes!$C$4</f>
        <v>Equins finis:Viandes:Autres produits:Coproduits bruts:Coproduits transformés:Eau</v>
      </c>
      <c r="I7" s="48">
        <f>Etiquettes!$I$6</f>
        <v>0</v>
      </c>
      <c r="J7" t="str">
        <f>Etiquettes!$C$5</f>
        <v>Viande équine</v>
      </c>
      <c r="K7" s="9" t="s">
        <v>448</v>
      </c>
      <c r="L7" s="9" t="s">
        <v>446</v>
      </c>
      <c r="M7" t="s">
        <v>142</v>
      </c>
      <c r="N7" s="9" t="s">
        <v>144</v>
      </c>
      <c r="O7" s="9">
        <f>Etiquettes!$J$11</f>
        <v>0</v>
      </c>
      <c r="P7" t="str">
        <f>_xlfn.CONCAT(K7," = ",MROUND(D6*100,0.01)," % (",M7,")")</f>
        <v>Part de PAT exportées = 58 % (SIFCO)</v>
      </c>
      <c r="S7" s="106"/>
    </row>
    <row r="8" spans="1:19">
      <c r="A8" s="1">
        <f t="shared" si="0"/>
        <v>504</v>
      </c>
      <c r="B8" t="str">
        <f>Secteurs!$B$7</f>
        <v>Traitement thermique C3 et alimentaire</v>
      </c>
      <c r="C8" t="str">
        <f>Produits!$B$20</f>
        <v>Corps gras animaux</v>
      </c>
      <c r="D8" s="8">
        <f>'Coproduits - SIFCO'!D33</f>
        <v>0.78</v>
      </c>
      <c r="G8" s="6" t="str">
        <f>Etiquettes!$C$7</f>
        <v>2015:2019:2023</v>
      </c>
      <c r="H8" s="49" t="str">
        <f>Etiquettes!$C$4</f>
        <v>Equins finis:Viandes:Autres produits:Coproduits bruts:Coproduits transformés:Eau</v>
      </c>
      <c r="I8" s="48">
        <f>Etiquettes!$I$6</f>
        <v>0</v>
      </c>
      <c r="J8" t="str">
        <f>Etiquettes!$C$5</f>
        <v>Viande équine</v>
      </c>
      <c r="S8" s="106"/>
    </row>
    <row r="9" spans="1:19">
      <c r="A9" s="1">
        <f t="shared" si="0"/>
        <v>504</v>
      </c>
      <c r="B9" t="str">
        <f>Produits!$B$20</f>
        <v>Corps gras animaux</v>
      </c>
      <c r="C9" t="str">
        <f>'Echanges territoires'!$B$3</f>
        <v>Export</v>
      </c>
      <c r="D9">
        <v>-1</v>
      </c>
      <c r="G9" s="6" t="str">
        <f>Etiquettes!$C$7</f>
        <v>2015:2019:2023</v>
      </c>
      <c r="H9" s="49" t="str">
        <f>Etiquettes!$C$4</f>
        <v>Equins finis:Viandes:Autres produits:Coproduits bruts:Coproduits transformés:Eau</v>
      </c>
      <c r="I9" s="48">
        <f>Etiquettes!$I$6</f>
        <v>0</v>
      </c>
      <c r="J9" t="str">
        <f>Etiquettes!$C$5</f>
        <v>Viande équine</v>
      </c>
      <c r="K9" s="9" t="s">
        <v>451</v>
      </c>
      <c r="L9" s="9" t="s">
        <v>446</v>
      </c>
      <c r="M9" t="s">
        <v>142</v>
      </c>
      <c r="N9" s="9" t="s">
        <v>144</v>
      </c>
      <c r="O9" s="9">
        <f>Etiquettes!$J$11</f>
        <v>0</v>
      </c>
      <c r="P9" t="str">
        <f>_xlfn.CONCAT(K9," = ",MROUND(D8*100,0.01)," % (",M9,")")</f>
        <v>Part de CGA exportées = 78 % (SIFCO)</v>
      </c>
      <c r="S9" s="106"/>
    </row>
    <row r="10" spans="1:19" ht="14.4" customHeight="1">
      <c r="A10" s="1">
        <f t="shared" si="0"/>
        <v>505</v>
      </c>
      <c r="B10" t="str">
        <f>Secteurs!$B$7</f>
        <v>Traitement thermique C3 et alimentaire</v>
      </c>
      <c r="C10" t="str">
        <f>Produits!$B$19</f>
        <v>Protéines animales transformées</v>
      </c>
      <c r="D10" s="8">
        <f>'Coproduits - SIFCO'!E32</f>
        <v>0.66</v>
      </c>
      <c r="G10" s="6" t="str">
        <f>Etiquettes!$C$7</f>
        <v>2015:2019:2023</v>
      </c>
      <c r="H10" s="49" t="str">
        <f>Etiquettes!$C$4</f>
        <v>Equins finis:Viandes:Autres produits:Coproduits bruts:Coproduits transformés:Eau</v>
      </c>
      <c r="I10" s="48">
        <f>Etiquettes!$J$6</f>
        <v>0</v>
      </c>
      <c r="J10" t="str">
        <f>Etiquettes!$C$5</f>
        <v>Viande équine</v>
      </c>
      <c r="S10" s="106"/>
    </row>
    <row r="11" spans="1:19">
      <c r="A11" s="1">
        <f t="shared" si="0"/>
        <v>505</v>
      </c>
      <c r="B11" t="str">
        <f>Produits!$B$19</f>
        <v>Protéines animales transformées</v>
      </c>
      <c r="C11" t="str">
        <f>'Echanges territoires'!$B$3</f>
        <v>Export</v>
      </c>
      <c r="D11">
        <v>-1</v>
      </c>
      <c r="G11" s="6" t="str">
        <f>Etiquettes!$C$7</f>
        <v>2015:2019:2023</v>
      </c>
      <c r="H11" s="49" t="str">
        <f>Etiquettes!$C$4</f>
        <v>Equins finis:Viandes:Autres produits:Coproduits bruts:Coproduits transformés:Eau</v>
      </c>
      <c r="I11" s="48">
        <f>Etiquettes!$J$6</f>
        <v>0</v>
      </c>
      <c r="J11" t="str">
        <f>Etiquettes!$C$5</f>
        <v>Viande équine</v>
      </c>
      <c r="K11" s="9" t="s">
        <v>448</v>
      </c>
      <c r="L11" s="9" t="s">
        <v>446</v>
      </c>
      <c r="M11" t="s">
        <v>142</v>
      </c>
      <c r="N11" s="9" t="s">
        <v>144</v>
      </c>
      <c r="O11" s="9">
        <f>Etiquettes!$J$11</f>
        <v>0</v>
      </c>
      <c r="P11" t="str">
        <f>_xlfn.CONCAT(K11," = ",MROUND(D10*100,0.01)," % (",M11,")")</f>
        <v>Part de PAT exportées = 66 % (SIFCO)</v>
      </c>
      <c r="S11" s="106"/>
    </row>
    <row r="12" spans="1:19">
      <c r="A12" s="1">
        <f t="shared" si="0"/>
        <v>506</v>
      </c>
      <c r="B12" t="str">
        <f>Secteurs!$B$7</f>
        <v>Traitement thermique C3 et alimentaire</v>
      </c>
      <c r="C12" t="str">
        <f>Produits!$B$20</f>
        <v>Corps gras animaux</v>
      </c>
      <c r="D12" s="8">
        <f>'Coproduits - SIFCO'!E33</f>
        <v>0.78</v>
      </c>
      <c r="G12" s="6" t="str">
        <f>Etiquettes!$C$7</f>
        <v>2015:2019:2023</v>
      </c>
      <c r="H12" s="49" t="str">
        <f>Etiquettes!$C$4</f>
        <v>Equins finis:Viandes:Autres produits:Coproduits bruts:Coproduits transformés:Eau</v>
      </c>
      <c r="I12" s="48">
        <f>Etiquettes!$J$6</f>
        <v>0</v>
      </c>
      <c r="J12" t="str">
        <f>Etiquettes!$C$5</f>
        <v>Viande équine</v>
      </c>
      <c r="S12" s="106"/>
    </row>
    <row r="13" spans="1:19">
      <c r="A13" s="1">
        <f t="shared" si="0"/>
        <v>506</v>
      </c>
      <c r="B13" t="str">
        <f>Produits!$B$20</f>
        <v>Corps gras animaux</v>
      </c>
      <c r="C13" t="str">
        <f>'Echanges territoires'!$B$3</f>
        <v>Export</v>
      </c>
      <c r="D13">
        <v>-1</v>
      </c>
      <c r="G13" s="6" t="str">
        <f>Etiquettes!$C$7</f>
        <v>2015:2019:2023</v>
      </c>
      <c r="H13" s="49" t="str">
        <f>Etiquettes!$C$4</f>
        <v>Equins finis:Viandes:Autres produits:Coproduits bruts:Coproduits transformés:Eau</v>
      </c>
      <c r="I13" s="48">
        <f>Etiquettes!$J$6</f>
        <v>0</v>
      </c>
      <c r="J13" t="str">
        <f>Etiquettes!$C$5</f>
        <v>Viande équine</v>
      </c>
      <c r="K13" s="9" t="s">
        <v>451</v>
      </c>
      <c r="L13" s="9" t="s">
        <v>446</v>
      </c>
      <c r="M13" t="s">
        <v>142</v>
      </c>
      <c r="N13" s="9" t="s">
        <v>144</v>
      </c>
      <c r="O13" s="9">
        <f>Etiquettes!$J$11</f>
        <v>0</v>
      </c>
      <c r="P13" t="str">
        <f>_xlfn.CONCAT(K13," = ",MROUND(D12*100,0.01)," % (",M13,")")</f>
        <v>Part de CGA exportées = 78 % (SIFCO)</v>
      </c>
      <c r="S13" s="106"/>
    </row>
  </sheetData>
  <mergeCells count="1">
    <mergeCell ref="S2:S1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O7"/>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customHeight="1" thickBot="1">
      <c r="A1" s="50" t="s">
        <v>118</v>
      </c>
      <c r="B1" s="51" t="s">
        <v>119</v>
      </c>
      <c r="C1" s="51" t="s">
        <v>120</v>
      </c>
      <c r="D1" s="51" t="s">
        <v>121</v>
      </c>
      <c r="E1" t="str">
        <f t="array" ref="E1:O7">_xlfn._xlws.FILTER('Contraintes '!G1:Q200,ISTEXT('Contraintes '!P1:P200))</f>
        <v>Année</v>
      </c>
      <c r="F1" t="str">
        <v>Type de matière - viande</v>
      </c>
      <c r="G1" t="str">
        <v>Territoire</v>
      </c>
      <c r="H1" t="str">
        <v>Filière</v>
      </c>
      <c r="I1" t="str">
        <v>Type de donnée collectée</v>
      </c>
      <c r="J1" t="str">
        <v>Source</v>
      </c>
      <c r="K1" t="str">
        <v>Information collectée</v>
      </c>
      <c r="L1" t="str">
        <v>Traduction</v>
      </c>
      <c r="M1" t="str">
        <v>Hypothèse</v>
      </c>
      <c r="N1" t="str">
        <v>Unité</v>
      </c>
      <c r="O1" t="str">
        <v>Incohérence données collectées</v>
      </c>
    </row>
    <row r="2" spans="1:15">
      <c r="A2" t="str">
        <f t="array" ref="A2:B7">_xlfn._xlws.FILTER('Contraintes '!B2:C200,ISTEXT('Contraintes '!P2:P200))</f>
        <v>Protéines animales transformées</v>
      </c>
      <c r="B2" t="str">
        <v>Export</v>
      </c>
      <c r="E2" t="str">
        <v>2015:2019:2023</v>
      </c>
      <c r="F2" t="str">
        <v>Equins finis:Viandes:Autres produits:Coproduits bruts:Coproduits transformés:Eau</v>
      </c>
      <c r="G2">
        <v>0</v>
      </c>
      <c r="H2" t="str">
        <v>Viande équine</v>
      </c>
      <c r="I2" t="str">
        <v>Part de PAT exportées</v>
      </c>
      <c r="J2" t="str">
        <v>Extrapolation à partir des exportations tous débouchés confondus</v>
      </c>
      <c r="K2" t="str">
        <v>SIFCO</v>
      </c>
      <c r="L2" t="str">
        <v>Coproduits - SIFCO</v>
      </c>
      <c r="M2">
        <v>0</v>
      </c>
      <c r="N2" t="str">
        <v>Part de PAT exportées = 47,29 % (SIFCO)</v>
      </c>
      <c r="O2">
        <v>0</v>
      </c>
    </row>
    <row r="3" spans="1:15">
      <c r="A3" t="str">
        <v>Corps gras animaux</v>
      </c>
      <c r="B3" t="str">
        <v>Export</v>
      </c>
      <c r="E3" t="str">
        <v>2015:2019:2023</v>
      </c>
      <c r="F3" t="str">
        <v>Equins finis:Viandes:Autres produits:Coproduits bruts:Coproduits transformés:Eau</v>
      </c>
      <c r="G3">
        <v>0</v>
      </c>
      <c r="H3" t="str">
        <v>Viande équine</v>
      </c>
      <c r="I3" t="str">
        <v>Part de CGA exportées</v>
      </c>
      <c r="J3" t="str">
        <v>Extrapolation à partir des exportations tous débouchés confondus</v>
      </c>
      <c r="K3" t="str">
        <v>SIFCO</v>
      </c>
      <c r="L3" t="str">
        <v>Coproduits - SIFCO</v>
      </c>
      <c r="M3">
        <v>0</v>
      </c>
      <c r="N3" t="str">
        <v>Part de CGA exportées = 70,41 % (SIFCO)</v>
      </c>
      <c r="O3">
        <v>0</v>
      </c>
    </row>
    <row r="4" spans="1:15">
      <c r="A4" t="str">
        <v>Protéines animales transformées</v>
      </c>
      <c r="B4" t="str">
        <v>Export</v>
      </c>
      <c r="E4" t="str">
        <v>2015:2019:2023</v>
      </c>
      <c r="F4" t="str">
        <v>Equins finis:Viandes:Autres produits:Coproduits bruts:Coproduits transformés:Eau</v>
      </c>
      <c r="G4">
        <v>0</v>
      </c>
      <c r="H4" t="str">
        <v>Viande équine</v>
      </c>
      <c r="I4" t="str">
        <v>Part de PAT exportées</v>
      </c>
      <c r="J4" t="str">
        <v>Extrapolation à partir des exportations tous débouchés confondus</v>
      </c>
      <c r="K4" t="str">
        <v>SIFCO</v>
      </c>
      <c r="L4" t="str">
        <v>Coproduits - SIFCO</v>
      </c>
      <c r="M4">
        <v>0</v>
      </c>
      <c r="N4" t="str">
        <v>Part de PAT exportées = 58 % (SIFCO)</v>
      </c>
      <c r="O4">
        <v>0</v>
      </c>
    </row>
    <row r="5" spans="1:15">
      <c r="A5" t="str">
        <v>Corps gras animaux</v>
      </c>
      <c r="B5" t="str">
        <v>Export</v>
      </c>
      <c r="E5" t="str">
        <v>2015:2019:2023</v>
      </c>
      <c r="F5" t="str">
        <v>Equins finis:Viandes:Autres produits:Coproduits bruts:Coproduits transformés:Eau</v>
      </c>
      <c r="G5">
        <v>0</v>
      </c>
      <c r="H5" t="str">
        <v>Viande équine</v>
      </c>
      <c r="I5" t="str">
        <v>Part de CGA exportées</v>
      </c>
      <c r="J5" t="str">
        <v>Extrapolation à partir des exportations tous débouchés confondus</v>
      </c>
      <c r="K5" t="str">
        <v>SIFCO</v>
      </c>
      <c r="L5" t="str">
        <v>Coproduits - SIFCO</v>
      </c>
      <c r="M5">
        <v>0</v>
      </c>
      <c r="N5" t="str">
        <v>Part de CGA exportées = 78 % (SIFCO)</v>
      </c>
      <c r="O5">
        <v>0</v>
      </c>
    </row>
    <row r="6" spans="1:15">
      <c r="A6" t="str">
        <v>Protéines animales transformées</v>
      </c>
      <c r="B6" t="str">
        <v>Export</v>
      </c>
      <c r="E6" t="str">
        <v>2015:2019:2023</v>
      </c>
      <c r="F6" t="str">
        <v>Equins finis:Viandes:Autres produits:Coproduits bruts:Coproduits transformés:Eau</v>
      </c>
      <c r="G6">
        <v>0</v>
      </c>
      <c r="H6" t="str">
        <v>Viande équine</v>
      </c>
      <c r="I6" t="str">
        <v>Part de PAT exportées</v>
      </c>
      <c r="J6" t="str">
        <v>Extrapolation à partir des exportations tous débouchés confondus</v>
      </c>
      <c r="K6" t="str">
        <v>SIFCO</v>
      </c>
      <c r="L6" t="str">
        <v>Coproduits - SIFCO</v>
      </c>
      <c r="M6">
        <v>0</v>
      </c>
      <c r="N6" t="str">
        <v>Part de PAT exportées = 66 % (SIFCO)</v>
      </c>
      <c r="O6">
        <v>0</v>
      </c>
    </row>
    <row r="7" spans="1:15">
      <c r="A7" t="str">
        <v>Corps gras animaux</v>
      </c>
      <c r="B7" t="str">
        <v>Export</v>
      </c>
      <c r="E7" t="str">
        <v>2015:2019:2023</v>
      </c>
      <c r="F7" t="str">
        <v>Equins finis:Viandes:Autres produits:Coproduits bruts:Coproduits transformés:Eau</v>
      </c>
      <c r="G7">
        <v>0</v>
      </c>
      <c r="H7" t="str">
        <v>Viande équine</v>
      </c>
      <c r="I7" t="str">
        <v>Part de CGA exportées</v>
      </c>
      <c r="J7" t="str">
        <v>Extrapolation à partir des exportations tous débouchés confondus</v>
      </c>
      <c r="K7" t="str">
        <v>SIFCO</v>
      </c>
      <c r="L7" t="str">
        <v>Coproduits - SIFCO</v>
      </c>
      <c r="M7">
        <v>0</v>
      </c>
      <c r="N7" t="str">
        <v>Part de CGA exportées = 78 % (SIFCO)</v>
      </c>
      <c r="O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sheetPr>
  <dimension ref="A1:E23"/>
  <sheetViews>
    <sheetView workbookViewId="0"/>
  </sheetViews>
  <sheetFormatPr baseColWidth="10" defaultColWidth="8.88671875" defaultRowHeight="14.4"/>
  <cols>
    <col min="1" max="1" width="28" customWidth="1"/>
    <col min="2" max="3" width="47" customWidth="1"/>
    <col min="4" max="4" width="25" customWidth="1"/>
    <col min="5" max="5" width="48" customWidth="1"/>
  </cols>
  <sheetData>
    <row r="1" spans="1:5" ht="15" customHeight="1">
      <c r="A1" s="83" t="s">
        <v>47</v>
      </c>
      <c r="B1" s="83" t="s">
        <v>48</v>
      </c>
      <c r="C1" s="83" t="s">
        <v>49</v>
      </c>
      <c r="D1" s="83" t="s">
        <v>10</v>
      </c>
      <c r="E1" s="83" t="s">
        <v>14</v>
      </c>
    </row>
    <row r="2" spans="1:5" ht="15" customHeight="1">
      <c r="A2" s="84">
        <v>1</v>
      </c>
      <c r="B2" s="84" t="s">
        <v>50</v>
      </c>
      <c r="C2" s="82">
        <v>1</v>
      </c>
      <c r="D2" s="82" t="s">
        <v>51</v>
      </c>
      <c r="E2" s="82" t="s">
        <v>52</v>
      </c>
    </row>
    <row r="3" spans="1:5" ht="15" customHeight="1">
      <c r="A3" s="84">
        <v>1</v>
      </c>
      <c r="B3" s="84" t="s">
        <v>53</v>
      </c>
      <c r="C3" s="82">
        <v>1</v>
      </c>
      <c r="D3" s="82" t="s">
        <v>54</v>
      </c>
      <c r="E3" s="82" t="s">
        <v>55</v>
      </c>
    </row>
    <row r="4" spans="1:5" ht="15" customHeight="1">
      <c r="A4" s="85">
        <v>2</v>
      </c>
      <c r="B4" s="85" t="s">
        <v>56</v>
      </c>
      <c r="C4" s="82">
        <v>1</v>
      </c>
      <c r="D4" s="82" t="s">
        <v>57</v>
      </c>
      <c r="E4" s="82" t="s">
        <v>58</v>
      </c>
    </row>
    <row r="5" spans="1:5" ht="15" customHeight="1">
      <c r="A5" s="86">
        <v>3</v>
      </c>
      <c r="B5" s="86" t="s">
        <v>59</v>
      </c>
      <c r="C5" s="82">
        <v>1</v>
      </c>
      <c r="D5" s="82" t="s">
        <v>57</v>
      </c>
      <c r="E5" s="82" t="s">
        <v>58</v>
      </c>
    </row>
    <row r="6" spans="1:5" ht="15" customHeight="1">
      <c r="A6" s="86">
        <v>3</v>
      </c>
      <c r="B6" s="86" t="s">
        <v>60</v>
      </c>
      <c r="C6" s="82">
        <v>1</v>
      </c>
      <c r="D6" s="82" t="s">
        <v>57</v>
      </c>
      <c r="E6" s="82" t="s">
        <v>58</v>
      </c>
    </row>
    <row r="7" spans="1:5" ht="15" customHeight="1">
      <c r="A7" s="85">
        <v>2</v>
      </c>
      <c r="B7" s="85" t="s">
        <v>61</v>
      </c>
      <c r="C7" s="82">
        <v>1</v>
      </c>
      <c r="D7" s="82" t="s">
        <v>57</v>
      </c>
      <c r="E7" s="82" t="s">
        <v>62</v>
      </c>
    </row>
    <row r="8" spans="1:5" ht="15" customHeight="1">
      <c r="A8" s="85">
        <v>2</v>
      </c>
      <c r="B8" s="85" t="s">
        <v>63</v>
      </c>
      <c r="C8" s="82">
        <v>1</v>
      </c>
      <c r="D8" s="82" t="s">
        <v>57</v>
      </c>
      <c r="E8" s="82" t="s">
        <v>62</v>
      </c>
    </row>
    <row r="9" spans="1:5" ht="15" customHeight="1">
      <c r="A9" s="85">
        <v>2</v>
      </c>
      <c r="B9" s="85" t="s">
        <v>64</v>
      </c>
      <c r="C9" s="82">
        <v>1</v>
      </c>
      <c r="D9" s="82" t="s">
        <v>57</v>
      </c>
      <c r="E9" s="82" t="s">
        <v>65</v>
      </c>
    </row>
    <row r="10" spans="1:5" ht="15" customHeight="1">
      <c r="A10" s="86">
        <v>3</v>
      </c>
      <c r="B10" s="86" t="s">
        <v>66</v>
      </c>
      <c r="C10" s="82">
        <v>1</v>
      </c>
      <c r="D10" s="82" t="s">
        <v>67</v>
      </c>
      <c r="E10" s="82" t="s">
        <v>65</v>
      </c>
    </row>
    <row r="11" spans="1:5" ht="15" customHeight="1">
      <c r="A11" s="86">
        <v>3</v>
      </c>
      <c r="B11" s="86" t="s">
        <v>68</v>
      </c>
      <c r="C11" s="82">
        <v>1</v>
      </c>
      <c r="D11" s="82" t="s">
        <v>67</v>
      </c>
      <c r="E11" s="82" t="s">
        <v>65</v>
      </c>
    </row>
    <row r="12" spans="1:5" ht="15" customHeight="1">
      <c r="A12" s="86">
        <v>3</v>
      </c>
      <c r="B12" s="86" t="s">
        <v>69</v>
      </c>
      <c r="C12" s="82">
        <v>1</v>
      </c>
      <c r="D12" s="82" t="s">
        <v>67</v>
      </c>
      <c r="E12" s="82" t="s">
        <v>65</v>
      </c>
    </row>
    <row r="13" spans="1:5" ht="15" customHeight="1">
      <c r="A13" s="84">
        <v>1</v>
      </c>
      <c r="B13" s="84" t="s">
        <v>70</v>
      </c>
      <c r="C13" s="82">
        <v>1</v>
      </c>
      <c r="D13" s="82" t="s">
        <v>57</v>
      </c>
      <c r="E13" s="82" t="s">
        <v>71</v>
      </c>
    </row>
    <row r="14" spans="1:5" ht="15" customHeight="1">
      <c r="A14" s="85">
        <v>2</v>
      </c>
      <c r="B14" s="85" t="s">
        <v>72</v>
      </c>
      <c r="C14" s="82">
        <v>1</v>
      </c>
      <c r="D14" s="82" t="s">
        <v>57</v>
      </c>
      <c r="E14" s="82" t="s">
        <v>71</v>
      </c>
    </row>
    <row r="15" spans="1:5" ht="15" customHeight="1">
      <c r="A15" s="86">
        <v>3</v>
      </c>
      <c r="B15" s="86" t="s">
        <v>73</v>
      </c>
      <c r="C15" s="82">
        <v>1</v>
      </c>
      <c r="D15" s="82" t="s">
        <v>57</v>
      </c>
      <c r="E15" s="82" t="s">
        <v>71</v>
      </c>
    </row>
    <row r="16" spans="1:5" ht="15" customHeight="1">
      <c r="A16" s="87">
        <v>4</v>
      </c>
      <c r="B16" s="87" t="s">
        <v>74</v>
      </c>
      <c r="C16" s="82">
        <v>1</v>
      </c>
      <c r="D16" s="82" t="s">
        <v>57</v>
      </c>
      <c r="E16" s="82" t="s">
        <v>71</v>
      </c>
    </row>
    <row r="17" spans="1:5" ht="15" customHeight="1">
      <c r="A17" s="87">
        <v>4</v>
      </c>
      <c r="B17" s="87" t="s">
        <v>75</v>
      </c>
      <c r="C17" s="82">
        <v>1</v>
      </c>
      <c r="D17" s="82" t="s">
        <v>57</v>
      </c>
      <c r="E17" s="82" t="s">
        <v>71</v>
      </c>
    </row>
    <row r="18" spans="1:5" ht="15" customHeight="1">
      <c r="A18" s="86">
        <v>3</v>
      </c>
      <c r="B18" s="86" t="s">
        <v>76</v>
      </c>
      <c r="C18" s="82">
        <v>1</v>
      </c>
      <c r="D18" s="82" t="s">
        <v>57</v>
      </c>
      <c r="E18" s="82" t="s">
        <v>71</v>
      </c>
    </row>
    <row r="19" spans="1:5" ht="15" customHeight="1">
      <c r="A19" s="87">
        <v>4</v>
      </c>
      <c r="B19" s="87" t="s">
        <v>77</v>
      </c>
      <c r="C19" s="82">
        <v>1</v>
      </c>
      <c r="D19" s="82" t="s">
        <v>57</v>
      </c>
      <c r="E19" s="82" t="s">
        <v>71</v>
      </c>
    </row>
    <row r="20" spans="1:5" ht="15" customHeight="1">
      <c r="A20" s="87">
        <v>4</v>
      </c>
      <c r="B20" s="87" t="s">
        <v>78</v>
      </c>
      <c r="C20" s="82">
        <v>1</v>
      </c>
      <c r="D20" s="82" t="s">
        <v>57</v>
      </c>
      <c r="E20" s="82" t="s">
        <v>71</v>
      </c>
    </row>
    <row r="21" spans="1:5" ht="15" customHeight="1">
      <c r="A21" s="84">
        <v>1</v>
      </c>
      <c r="B21" s="84" t="s">
        <v>79</v>
      </c>
      <c r="C21" s="82">
        <v>0</v>
      </c>
      <c r="D21" s="82" t="s">
        <v>80</v>
      </c>
      <c r="E21" s="82" t="s">
        <v>79</v>
      </c>
    </row>
    <row r="22" spans="1:5" ht="15" customHeight="1">
      <c r="A22" s="85">
        <v>2</v>
      </c>
      <c r="B22" s="85" t="s">
        <v>81</v>
      </c>
      <c r="C22" s="82">
        <v>0</v>
      </c>
      <c r="D22" s="82" t="s">
        <v>80</v>
      </c>
      <c r="E22" s="82" t="s">
        <v>79</v>
      </c>
    </row>
    <row r="23" spans="1:5" ht="15" customHeight="1">
      <c r="A23" s="85">
        <v>2</v>
      </c>
      <c r="B23" s="85" t="s">
        <v>82</v>
      </c>
      <c r="C23" s="82">
        <v>0</v>
      </c>
      <c r="D23" s="82" t="s">
        <v>80</v>
      </c>
      <c r="E23" s="82" t="s">
        <v>79</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AC33"/>
  <sheetViews>
    <sheetView zoomScaleNormal="100" workbookViewId="0">
      <selection activeCell="S25" sqref="S25"/>
    </sheetView>
  </sheetViews>
  <sheetFormatPr baseColWidth="10" defaultRowHeight="14.4"/>
  <cols>
    <col min="1" max="1" width="8.44140625" style="53" customWidth="1"/>
    <col min="2" max="2" width="17.109375" style="53" bestFit="1" customWidth="1"/>
    <col min="3" max="8" width="8.77734375" style="53" bestFit="1" customWidth="1"/>
    <col min="9" max="9" width="7.6640625" style="53" bestFit="1" customWidth="1"/>
    <col min="10" max="11" width="8.77734375" style="53" bestFit="1" customWidth="1"/>
    <col min="12" max="12" width="8.6640625" style="53" bestFit="1" customWidth="1"/>
    <col min="13" max="14" width="8.77734375" style="53" bestFit="1" customWidth="1"/>
    <col min="15" max="15" width="10.21875" style="53" bestFit="1" customWidth="1"/>
    <col min="16" max="17" width="10" style="53" bestFit="1" customWidth="1"/>
    <col min="18" max="19" width="7.6640625" style="53" bestFit="1" customWidth="1"/>
    <col min="20" max="20" width="8.6640625" style="53" bestFit="1" customWidth="1"/>
    <col min="21" max="21" width="7.6640625" style="53" bestFit="1" customWidth="1"/>
    <col min="22" max="22" width="10.44140625" style="53" bestFit="1" customWidth="1"/>
    <col min="23" max="23" width="16.77734375" style="53" bestFit="1" customWidth="1"/>
    <col min="24" max="25" width="8.6640625" style="53" bestFit="1" customWidth="1"/>
    <col min="26" max="26" width="7.6640625" style="53" bestFit="1" customWidth="1"/>
    <col min="27" max="28" width="5.6640625" style="53" bestFit="1" customWidth="1"/>
    <col min="29" max="29" width="7.6640625" style="53" bestFit="1" customWidth="1"/>
    <col min="30" max="30" width="11.5546875" style="53" customWidth="1"/>
    <col min="31" max="16384" width="11.5546875" style="53"/>
  </cols>
  <sheetData>
    <row r="1" spans="1:29">
      <c r="A1" s="52" t="s">
        <v>512</v>
      </c>
      <c r="C1" s="118" t="s">
        <v>513</v>
      </c>
      <c r="D1" s="119"/>
      <c r="E1" s="119"/>
      <c r="F1" s="118" t="s">
        <v>239</v>
      </c>
      <c r="G1" s="119"/>
      <c r="H1" s="119"/>
      <c r="I1" s="118" t="s">
        <v>514</v>
      </c>
      <c r="J1" s="119"/>
      <c r="K1" s="119"/>
      <c r="L1" s="118" t="s">
        <v>515</v>
      </c>
      <c r="M1" s="119"/>
      <c r="N1" s="119"/>
      <c r="O1" s="118" t="s">
        <v>516</v>
      </c>
      <c r="P1" s="119"/>
      <c r="Q1" s="119"/>
      <c r="X1" s="120" t="s">
        <v>517</v>
      </c>
      <c r="Y1" s="119"/>
      <c r="Z1" s="119"/>
      <c r="AA1" s="118" t="s">
        <v>518</v>
      </c>
      <c r="AB1" s="119"/>
      <c r="AC1" s="119"/>
    </row>
    <row r="2" spans="1:29">
      <c r="B2" s="52" t="s">
        <v>69</v>
      </c>
      <c r="C2" s="67">
        <v>2015</v>
      </c>
      <c r="D2" s="67">
        <v>2019</v>
      </c>
      <c r="E2" s="67">
        <v>2023</v>
      </c>
      <c r="F2" s="67">
        <v>2015</v>
      </c>
      <c r="G2" s="67">
        <v>2019</v>
      </c>
      <c r="H2" s="67">
        <v>2023</v>
      </c>
      <c r="I2" s="67">
        <v>2015</v>
      </c>
      <c r="J2" s="67">
        <v>2019</v>
      </c>
      <c r="K2" s="67">
        <v>2023</v>
      </c>
      <c r="L2" s="67">
        <v>2015</v>
      </c>
      <c r="M2" s="67">
        <v>2019</v>
      </c>
      <c r="N2" s="67">
        <v>2023</v>
      </c>
      <c r="O2" s="67">
        <v>2015</v>
      </c>
      <c r="P2" s="67">
        <v>2019</v>
      </c>
      <c r="Q2" s="67">
        <v>2023</v>
      </c>
      <c r="X2" s="67">
        <v>2015</v>
      </c>
      <c r="Y2" s="67">
        <v>2019</v>
      </c>
      <c r="Z2" s="67">
        <v>2023</v>
      </c>
      <c r="AA2" s="67">
        <v>2015</v>
      </c>
      <c r="AB2" s="67">
        <v>2019</v>
      </c>
      <c r="AC2" s="67">
        <v>2023</v>
      </c>
    </row>
    <row r="3" spans="1:29">
      <c r="B3" s="53" t="s">
        <v>142</v>
      </c>
      <c r="D3" s="68">
        <v>838298</v>
      </c>
      <c r="E3" s="56">
        <v>813626</v>
      </c>
      <c r="F3" s="56"/>
      <c r="G3" s="56">
        <v>523683</v>
      </c>
      <c r="H3" s="56">
        <v>544515</v>
      </c>
      <c r="I3" s="56"/>
      <c r="J3" s="56">
        <v>827009</v>
      </c>
      <c r="K3" s="56">
        <v>502744</v>
      </c>
      <c r="L3" s="56"/>
      <c r="M3" s="56">
        <v>137631</v>
      </c>
      <c r="N3" s="56">
        <v>118566</v>
      </c>
      <c r="O3" s="56">
        <v>2470429</v>
      </c>
      <c r="P3" s="69">
        <f>D3+G3+J3+M3</f>
        <v>2326621</v>
      </c>
      <c r="Q3" s="69">
        <f>E3+H3+K3+N3</f>
        <v>1979451</v>
      </c>
      <c r="R3" s="69"/>
      <c r="S3" s="69"/>
      <c r="W3" s="53" t="s">
        <v>212</v>
      </c>
      <c r="X3" s="74">
        <f>('Anatomie - Blézat'!F13+'Anatomie - Blézat'!F26)/O3</f>
        <v>0.349533429230445</v>
      </c>
      <c r="Y3" s="74">
        <f>('Anatomie - Blézat'!G13+'Anatomie - Blézat'!G26)/P4</f>
        <v>0.34782047744189831</v>
      </c>
      <c r="Z3" s="74">
        <f>('Anatomie - Blézat'!H13+'Anatomie - Blézat'!H26)/Q4</f>
        <v>0.38989017432113421</v>
      </c>
      <c r="AA3" s="74">
        <f>('Anatomie - Blézat'!F11+'Anatomie - Blézat'!F12+'Anatomie - Blézat'!F24+'Anatomie - Blézat'!F25)/C8</f>
        <v>0.42260348754757637</v>
      </c>
      <c r="AB3" s="74">
        <f>('Anatomie - Blézat'!G11+'Anatomie - Blézat'!G12+'Anatomie - Blézat'!G24+'Anatomie - Blézat'!G25)/D8</f>
        <v>0.39859158490799068</v>
      </c>
      <c r="AC3" s="74">
        <f>('Anatomie - Blézat'!H11+'Anatomie - Blézat'!H12+'Anatomie - Blézat'!H24+'Anatomie - Blézat'!H25)/E8</f>
        <v>0.43350384312491219</v>
      </c>
    </row>
    <row r="4" spans="1:29">
      <c r="B4" s="53" t="s">
        <v>519</v>
      </c>
      <c r="C4" s="56">
        <f>'Anatomie - Blézat'!F13+'Anatomie - Blézat'!F26+'Anatomie - Blézat'!F51+'Anatomie - Blézat'!F63</f>
        <v>908816.08004033891</v>
      </c>
      <c r="D4" s="56">
        <f>'Anatomie - Blézat'!G13+'Anatomie - Blézat'!G26+'Anatomie - Blézat'!G51+'Anatomie - Blézat'!G63</f>
        <v>894292.66835171008</v>
      </c>
      <c r="E4" s="56">
        <f>'Anatomie - Blézat'!H13+'Anatomie - Blézat'!H26+'Anatomie - Blézat'!H51+'Anatomie - Blézat'!H63</f>
        <v>812845.06143852812</v>
      </c>
      <c r="F4" s="69">
        <f>'Anatomie - Blézat'!F39</f>
        <v>576147.41191011248</v>
      </c>
      <c r="G4" s="69">
        <f>'Anatomie - Blézat'!G39</f>
        <v>581164.77033707884</v>
      </c>
      <c r="H4" s="69">
        <f>'Anatomie - Blézat'!H39</f>
        <v>544997.82438202261</v>
      </c>
      <c r="I4" s="69"/>
      <c r="J4" s="69"/>
      <c r="O4" s="69">
        <f>C4+F4+I3+L3</f>
        <v>1484963.4919504514</v>
      </c>
      <c r="P4" s="69">
        <f>D4+G4+J3+M3</f>
        <v>2440097.438688789</v>
      </c>
      <c r="Q4" s="69">
        <f>E4+H4+K3+N3</f>
        <v>1979152.8858205508</v>
      </c>
      <c r="R4" s="69"/>
      <c r="S4" s="69"/>
      <c r="W4" s="53" t="s">
        <v>239</v>
      </c>
      <c r="X4" s="55">
        <f>'Anatomie - Blézat'!F39/O3</f>
        <v>0.23321755529509752</v>
      </c>
      <c r="Y4" s="55">
        <f>'Anatomie - Blézat'!G39/P4</f>
        <v>0.23817277176003823</v>
      </c>
      <c r="Z4" s="55">
        <f>'Anatomie - Blézat'!H39/Q4</f>
        <v>0.27536923917631967</v>
      </c>
      <c r="AA4" s="55">
        <f>('Anatomie - Blézat'!F37+'Anatomie - Blézat'!F38)/C8</f>
        <v>0.20621187024534623</v>
      </c>
      <c r="AB4" s="55">
        <f>('Anatomie - Blézat'!G37+'Anatomie - Blézat'!G38)/D8</f>
        <v>0.20015014942660853</v>
      </c>
      <c r="AC4" s="55">
        <f>('Anatomie - Blézat'!H37+'Anatomie - Blézat'!H38)/E8</f>
        <v>0.2224769680624912</v>
      </c>
    </row>
    <row r="5" spans="1:29">
      <c r="W5" s="53" t="s">
        <v>245</v>
      </c>
      <c r="X5" s="55">
        <f>'Anatomie - Blézat'!F51/O3</f>
        <v>1.7024783054998861E-2</v>
      </c>
      <c r="Y5" s="55">
        <f>'Anatomie - Blézat'!G51/P4</f>
        <v>1.7318464827115604E-2</v>
      </c>
      <c r="Z5" s="55">
        <f>'Anatomie - Blézat'!H51/Q4</f>
        <v>1.926521063400018E-2</v>
      </c>
      <c r="AA5" s="55">
        <f>('Anatomie - Blézat'!F49+'Anatomie - Blézat'!F50)/C8</f>
        <v>2.3164186667895149E-2</v>
      </c>
      <c r="AB5" s="55">
        <f>('Anatomie - Blézat'!G49+'Anatomie - Blézat'!G50)/D8</f>
        <v>2.2395267114156434E-2</v>
      </c>
      <c r="AC5" s="55">
        <f>('Anatomie - Blézat'!H49+'Anatomie - Blézat'!H50)/E8</f>
        <v>2.3951153898191094E-2</v>
      </c>
    </row>
    <row r="6" spans="1:29">
      <c r="C6" s="120" t="s">
        <v>520</v>
      </c>
      <c r="D6" s="119"/>
      <c r="E6" s="119"/>
      <c r="F6" s="118" t="s">
        <v>521</v>
      </c>
      <c r="G6" s="119"/>
      <c r="H6" s="119"/>
      <c r="W6" s="53" t="s">
        <v>248</v>
      </c>
      <c r="X6" s="55">
        <f>'Anatomie - Blézat'!F63/O3</f>
        <v>1.3196259525055051E-3</v>
      </c>
      <c r="Y6" s="55">
        <f>'Anatomie - Blézat'!G63/P4</f>
        <v>1.3598106792565439E-3</v>
      </c>
      <c r="Z6" s="55">
        <f>'Anatomie - Blézat'!H63/Q4</f>
        <v>1.5481373761002956E-3</v>
      </c>
      <c r="AA6" s="55">
        <f>('Anatomie - Blézat'!F61+'Anatomie - Blézat'!F62)/C8</f>
        <v>1.7955037545492238E-3</v>
      </c>
      <c r="AB6" s="55">
        <f>('Anatomie - Blézat'!G61+'Anatomie - Blézat'!G62)/D8</f>
        <v>1.7584308823350146E-3</v>
      </c>
      <c r="AC6" s="55">
        <f>('Anatomie - Blézat'!H61+'Anatomie - Blézat'!H62)/E8</f>
        <v>1.9246961403619387E-3</v>
      </c>
    </row>
    <row r="7" spans="1:29">
      <c r="B7" s="52" t="s">
        <v>522</v>
      </c>
      <c r="C7" s="67">
        <v>2015</v>
      </c>
      <c r="D7" s="67">
        <v>2019</v>
      </c>
      <c r="E7" s="67">
        <v>2023</v>
      </c>
      <c r="F7" s="67">
        <v>2015</v>
      </c>
      <c r="G7" s="67">
        <v>2019</v>
      </c>
      <c r="H7" s="67">
        <v>2023</v>
      </c>
      <c r="W7" s="53" t="s">
        <v>514</v>
      </c>
      <c r="X7" s="55"/>
      <c r="Y7" s="55">
        <f>J3/P4</f>
        <v>0.3389245801775857</v>
      </c>
      <c r="Z7" s="55">
        <f>K3/Q4</f>
        <v>0.25401978978069895</v>
      </c>
      <c r="AA7" s="55"/>
      <c r="AB7" s="55"/>
    </row>
    <row r="8" spans="1:29">
      <c r="B8" s="53" t="s">
        <v>142</v>
      </c>
      <c r="C8" s="68">
        <v>868280</v>
      </c>
      <c r="D8" s="68">
        <v>902367</v>
      </c>
      <c r="E8" s="56">
        <v>761289</v>
      </c>
      <c r="F8" s="56"/>
      <c r="G8" s="56"/>
      <c r="W8" s="53" t="s">
        <v>515</v>
      </c>
      <c r="X8" s="55"/>
      <c r="Y8" s="55">
        <f>M3/P4</f>
        <v>5.6403895114105526E-2</v>
      </c>
      <c r="Z8" s="55">
        <f>N3/Q4</f>
        <v>5.9907448711746636E-2</v>
      </c>
      <c r="AA8" s="55"/>
      <c r="AB8" s="55"/>
    </row>
    <row r="9" spans="1:29">
      <c r="B9" s="53" t="s">
        <v>519</v>
      </c>
      <c r="F9" s="56">
        <f>'Anatomie - Blézat'!F11+'Anatomie - Blézat'!F12+'Anatomie - Blézat'!F24+'Anatomie - Blézat'!F25+'Anatomie - Blézat'!F37+'Anatomie - Blézat'!F38+'Anatomie - Blézat'!F49+'Anatomie - Blézat'!F50+'Anatomie - Blézat'!F61+'Anatomie - Blézat'!F62</f>
        <v>567659.7988644389</v>
      </c>
      <c r="G9" s="56">
        <f>'Anatomie - Blézat'!G11+'Anatomie - Blézat'!G12+'Anatomie - Blézat'!G24+'Anatomie - Blézat'!G25+'Anatomie - Blézat'!G37+'Anatomie - Blézat'!G38+'Anatomie - Blézat'!G49+'Anatomie - Blézat'!G50+'Anatomie - Blézat'!G61+'Anatomie - Blézat'!G62</f>
        <v>562080.28258630924</v>
      </c>
      <c r="H9" s="56">
        <f>'Anatomie - Blézat'!H11+'Anatomie - Blézat'!H12+'Anatomie - Blézat'!H24+'Anatomie - Blézat'!H25+'Anatomie - Blézat'!H37+'Anatomie - Blézat'!H38+'Anatomie - Blézat'!H49+'Anatomie - Blézat'!H50+'Anatomie - Blézat'!H61+'Anatomie - Blézat'!H62</f>
        <v>519089.97576804715</v>
      </c>
      <c r="I9" s="56"/>
      <c r="J9" s="56"/>
    </row>
    <row r="10" spans="1:29">
      <c r="V10" s="53" t="s">
        <v>523</v>
      </c>
      <c r="W10" s="53" t="s">
        <v>50</v>
      </c>
      <c r="X10" s="59">
        <f>'Anatomie - Blézat'!F75/O3</f>
        <v>1.2085255632278669E-3</v>
      </c>
      <c r="Y10" s="59">
        <f>'Anatomie - Blézat'!G75/P4</f>
        <v>5.8928533020025629E-4</v>
      </c>
      <c r="Z10" s="59">
        <f>'Anatomie - Blézat'!H75/Q4</f>
        <v>3.2906355993628282E-4</v>
      </c>
      <c r="AA10" s="59">
        <f>('Anatomie - Blézat'!F73+'Anatomie - Blézat'!F74)/C8</f>
        <v>5.2881151539253943E-4</v>
      </c>
      <c r="AB10" s="59">
        <f>('Anatomie - Blézat'!G73+'Anatomie - Blézat'!G74)/D8</f>
        <v>2.4506544440750134E-4</v>
      </c>
      <c r="AC10" s="59">
        <f>('Anatomie - Blézat'!H73+'Anatomie - Blézat'!H74)/E8</f>
        <v>1.3156551327673073E-4</v>
      </c>
    </row>
    <row r="12" spans="1:29">
      <c r="A12" s="52" t="s">
        <v>524</v>
      </c>
      <c r="C12" s="118" t="s">
        <v>525</v>
      </c>
      <c r="D12" s="119"/>
      <c r="E12" s="119"/>
      <c r="F12" s="120" t="s">
        <v>526</v>
      </c>
      <c r="G12" s="119"/>
      <c r="H12" s="119"/>
      <c r="I12" s="120" t="s">
        <v>104</v>
      </c>
      <c r="J12" s="119"/>
      <c r="K12" s="119"/>
      <c r="L12" s="118" t="s">
        <v>105</v>
      </c>
      <c r="M12" s="119"/>
      <c r="N12" s="119"/>
      <c r="O12" s="118" t="s">
        <v>106</v>
      </c>
      <c r="P12" s="119"/>
      <c r="Q12" s="119"/>
      <c r="R12" s="118" t="s">
        <v>109</v>
      </c>
      <c r="S12" s="119"/>
      <c r="T12" s="119"/>
      <c r="U12" s="118" t="s">
        <v>110</v>
      </c>
      <c r="V12" s="119"/>
      <c r="W12" s="119"/>
      <c r="X12" s="118" t="s">
        <v>111</v>
      </c>
      <c r="Y12" s="119"/>
      <c r="Z12" s="119"/>
      <c r="AA12" s="118" t="s">
        <v>527</v>
      </c>
      <c r="AB12" s="119"/>
      <c r="AC12" s="119"/>
    </row>
    <row r="13" spans="1:29">
      <c r="B13" s="52" t="s">
        <v>69</v>
      </c>
      <c r="C13" s="67">
        <v>2015</v>
      </c>
      <c r="D13" s="67">
        <v>2019</v>
      </c>
      <c r="E13" s="67">
        <v>2023</v>
      </c>
      <c r="F13" s="67">
        <v>2015</v>
      </c>
      <c r="G13" s="67">
        <v>2019</v>
      </c>
      <c r="H13" s="67">
        <v>2023</v>
      </c>
      <c r="I13" s="67">
        <v>2015</v>
      </c>
      <c r="J13" s="67">
        <v>2019</v>
      </c>
      <c r="K13" s="67">
        <v>2023</v>
      </c>
      <c r="L13" s="67">
        <v>2015</v>
      </c>
      <c r="M13" s="67">
        <v>2019</v>
      </c>
      <c r="N13" s="67">
        <v>2023</v>
      </c>
      <c r="O13" s="67">
        <v>2015</v>
      </c>
      <c r="P13" s="67">
        <v>2019</v>
      </c>
      <c r="Q13" s="67">
        <v>2023</v>
      </c>
      <c r="R13" s="67">
        <v>2015</v>
      </c>
      <c r="S13" s="67">
        <v>2019</v>
      </c>
      <c r="T13" s="67">
        <v>2023</v>
      </c>
      <c r="U13" s="67">
        <v>2015</v>
      </c>
      <c r="V13" s="67">
        <v>2019</v>
      </c>
      <c r="W13" s="67">
        <v>2023</v>
      </c>
      <c r="X13" s="67">
        <v>2015</v>
      </c>
      <c r="Y13" s="67">
        <v>2019</v>
      </c>
      <c r="Z13" s="67">
        <v>2023</v>
      </c>
      <c r="AA13" s="67">
        <v>2015</v>
      </c>
      <c r="AB13" s="67">
        <v>2019</v>
      </c>
      <c r="AC13" s="67">
        <v>2023</v>
      </c>
    </row>
    <row r="14" spans="1:29">
      <c r="B14" s="53" t="s">
        <v>528</v>
      </c>
      <c r="C14" s="68">
        <f>539692+199925+551</f>
        <v>740168</v>
      </c>
      <c r="D14" s="68">
        <f>517151+165657+567</f>
        <v>683375</v>
      </c>
      <c r="E14" s="68">
        <f>436840+138740+675</f>
        <v>576255</v>
      </c>
      <c r="F14" s="70">
        <v>33985</v>
      </c>
      <c r="G14" s="70">
        <v>36044</v>
      </c>
      <c r="H14" s="70">
        <v>35741</v>
      </c>
      <c r="I14" s="70">
        <v>40198</v>
      </c>
      <c r="J14" s="70">
        <v>30073</v>
      </c>
      <c r="K14" s="70">
        <v>21537</v>
      </c>
      <c r="L14" s="70">
        <f>423609+199925</f>
        <v>623534</v>
      </c>
      <c r="M14" s="70">
        <f>396567+165657</f>
        <v>562224</v>
      </c>
      <c r="N14" s="70">
        <f>313185+138740</f>
        <v>451925</v>
      </c>
      <c r="O14" s="70"/>
      <c r="P14" s="70">
        <v>16986</v>
      </c>
      <c r="Q14" s="70">
        <v>25631</v>
      </c>
      <c r="R14" s="70">
        <f>2184+551</f>
        <v>2735</v>
      </c>
      <c r="S14" s="70">
        <f>649+567</f>
        <v>1216</v>
      </c>
      <c r="T14" s="70">
        <f>355+675</f>
        <v>1030</v>
      </c>
      <c r="U14" s="70">
        <v>37049</v>
      </c>
      <c r="V14" s="70">
        <v>36832</v>
      </c>
      <c r="W14" s="70">
        <v>11625</v>
      </c>
      <c r="X14" s="70">
        <v>2667</v>
      </c>
      <c r="Y14" s="70"/>
      <c r="Z14" s="70">
        <v>1094</v>
      </c>
      <c r="AA14" s="70"/>
      <c r="AB14" s="70"/>
      <c r="AC14" s="70">
        <f>1090+26582</f>
        <v>27672</v>
      </c>
    </row>
    <row r="15" spans="1:29">
      <c r="B15" s="53" t="s">
        <v>529</v>
      </c>
      <c r="C15" s="68">
        <v>426092</v>
      </c>
      <c r="D15" s="68">
        <v>409655</v>
      </c>
      <c r="E15" s="68">
        <v>339009</v>
      </c>
      <c r="F15" s="70">
        <v>47140</v>
      </c>
      <c r="G15" s="70">
        <v>30874</v>
      </c>
      <c r="H15" s="70">
        <v>15566</v>
      </c>
      <c r="I15" s="70">
        <v>85538</v>
      </c>
      <c r="J15" s="70">
        <v>32897</v>
      </c>
      <c r="K15" s="70">
        <v>31266</v>
      </c>
      <c r="L15" s="70">
        <v>49749</v>
      </c>
      <c r="M15" s="70">
        <v>64734</v>
      </c>
      <c r="N15" s="70">
        <v>52950</v>
      </c>
      <c r="O15" s="70"/>
      <c r="P15" s="70">
        <v>5578</v>
      </c>
      <c r="Q15" s="70">
        <v>4197</v>
      </c>
      <c r="R15" s="70">
        <f>43747+3902</f>
        <v>47649</v>
      </c>
      <c r="S15" s="70">
        <f>2197+80848</f>
        <v>83045</v>
      </c>
      <c r="T15" s="70">
        <f>1313+158865</f>
        <v>160178</v>
      </c>
      <c r="U15" s="70"/>
      <c r="V15" s="70"/>
      <c r="W15" s="70"/>
      <c r="X15" s="70">
        <v>196016</v>
      </c>
      <c r="Y15" s="70">
        <v>192527</v>
      </c>
      <c r="Z15" s="70">
        <f>70980+2944</f>
        <v>73924</v>
      </c>
      <c r="AA15" s="70"/>
      <c r="AB15" s="70"/>
      <c r="AC15" s="70">
        <v>928</v>
      </c>
    </row>
    <row r="17" spans="1:29">
      <c r="C17" s="118" t="s">
        <v>525</v>
      </c>
      <c r="D17" s="119"/>
      <c r="E17" s="119"/>
      <c r="F17" s="118" t="s">
        <v>109</v>
      </c>
      <c r="G17" s="119"/>
      <c r="H17" s="119"/>
      <c r="I17" s="118" t="s">
        <v>110</v>
      </c>
      <c r="J17" s="119"/>
      <c r="K17" s="119"/>
    </row>
    <row r="18" spans="1:29">
      <c r="B18" s="52" t="s">
        <v>522</v>
      </c>
      <c r="C18" s="67">
        <v>2015</v>
      </c>
      <c r="D18" s="67">
        <v>2019</v>
      </c>
      <c r="E18" s="67">
        <v>2023</v>
      </c>
      <c r="F18" s="67">
        <v>2015</v>
      </c>
      <c r="G18" s="67">
        <v>2019</v>
      </c>
      <c r="H18" s="67">
        <v>2023</v>
      </c>
      <c r="I18" s="67">
        <v>2015</v>
      </c>
      <c r="J18" s="67">
        <v>2019</v>
      </c>
      <c r="K18" s="67">
        <v>2023</v>
      </c>
    </row>
    <row r="19" spans="1:29">
      <c r="B19" s="53" t="s">
        <v>74</v>
      </c>
      <c r="C19" s="68"/>
      <c r="D19" s="68">
        <f>223219+97822</f>
        <v>321041</v>
      </c>
      <c r="E19" s="68">
        <v>187698</v>
      </c>
      <c r="F19" s="68"/>
      <c r="G19" s="70">
        <v>177520</v>
      </c>
      <c r="H19" s="70">
        <f>141936+1692</f>
        <v>143628</v>
      </c>
      <c r="I19" s="70"/>
      <c r="J19" s="70">
        <v>45699</v>
      </c>
      <c r="K19" s="70">
        <v>44070</v>
      </c>
      <c r="L19" s="71"/>
      <c r="M19" s="71"/>
    </row>
    <row r="20" spans="1:29">
      <c r="B20" s="53" t="s">
        <v>75</v>
      </c>
      <c r="C20" s="68"/>
      <c r="D20" s="68">
        <v>97822</v>
      </c>
      <c r="E20" s="68">
        <v>70719</v>
      </c>
      <c r="F20" s="68"/>
      <c r="G20" s="70">
        <f>10402+87420</f>
        <v>97822</v>
      </c>
      <c r="H20" s="70">
        <f>3547+67172</f>
        <v>70719</v>
      </c>
      <c r="I20" s="70"/>
      <c r="J20" s="70"/>
      <c r="K20" s="68"/>
      <c r="Z20" s="61"/>
      <c r="AA20" s="61"/>
      <c r="AB20" s="61"/>
      <c r="AC20" s="61"/>
    </row>
    <row r="24" spans="1:29">
      <c r="E24" s="69"/>
    </row>
    <row r="25" spans="1:29">
      <c r="E25" s="69"/>
    </row>
    <row r="30" spans="1:29">
      <c r="A30" s="52" t="s">
        <v>530</v>
      </c>
      <c r="C30" s="120" t="s">
        <v>531</v>
      </c>
      <c r="D30" s="119"/>
      <c r="E30" s="119"/>
    </row>
    <row r="31" spans="1:29">
      <c r="B31" s="52" t="s">
        <v>69</v>
      </c>
      <c r="C31" s="67">
        <v>2015</v>
      </c>
      <c r="D31" s="67">
        <v>2019</v>
      </c>
      <c r="E31" s="67">
        <v>2023</v>
      </c>
    </row>
    <row r="32" spans="1:29">
      <c r="B32" s="53" t="s">
        <v>528</v>
      </c>
      <c r="C32" s="72">
        <f>350000/C14</f>
        <v>0.47286561969714985</v>
      </c>
      <c r="D32" s="72">
        <v>0.57999999999999996</v>
      </c>
      <c r="E32" s="72">
        <v>0.66</v>
      </c>
      <c r="F32" s="72"/>
      <c r="G32" s="72"/>
    </row>
    <row r="33" spans="2:7">
      <c r="B33" s="53" t="s">
        <v>529</v>
      </c>
      <c r="C33" s="72">
        <f>300000/C15</f>
        <v>0.7040732987242192</v>
      </c>
      <c r="D33" s="72">
        <v>0.78</v>
      </c>
      <c r="E33" s="72">
        <v>0.78</v>
      </c>
      <c r="F33" s="72"/>
      <c r="G33" s="72"/>
    </row>
  </sheetData>
  <mergeCells count="22">
    <mergeCell ref="AA12:AC12"/>
    <mergeCell ref="X1:Z1"/>
    <mergeCell ref="F1:H1"/>
    <mergeCell ref="X12:Z12"/>
    <mergeCell ref="C30:E30"/>
    <mergeCell ref="C6:E6"/>
    <mergeCell ref="AA1:AC1"/>
    <mergeCell ref="F6:H6"/>
    <mergeCell ref="F12:H12"/>
    <mergeCell ref="L12:N12"/>
    <mergeCell ref="U12:W12"/>
    <mergeCell ref="L1:N1"/>
    <mergeCell ref="O12:Q12"/>
    <mergeCell ref="I1:K1"/>
    <mergeCell ref="C17:E17"/>
    <mergeCell ref="I17:K17"/>
    <mergeCell ref="C1:E1"/>
    <mergeCell ref="O1:Q1"/>
    <mergeCell ref="R12:T12"/>
    <mergeCell ref="F17:H17"/>
    <mergeCell ref="I12:K12"/>
    <mergeCell ref="C12:E12"/>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S11"/>
  <sheetViews>
    <sheetView workbookViewId="0">
      <pane xSplit="3" ySplit="1" topLeftCell="D2" activePane="bottomRight" state="frozen"/>
      <selection pane="topRight" activeCell="D1" sqref="D1"/>
      <selection pane="bottomLeft" activeCell="A2" sqref="A2"/>
      <selection pane="bottomRight" activeCell="E16" sqref="E16"/>
    </sheetView>
  </sheetViews>
  <sheetFormatPr baseColWidth="10" defaultColWidth="9.109375" defaultRowHeight="14.4"/>
  <cols>
    <col min="1" max="1" width="12.33203125" style="1" bestFit="1" customWidth="1"/>
    <col min="2" max="2" width="31.77734375" customWidth="1"/>
    <col min="3" max="3" width="34.88671875" bestFit="1" customWidth="1"/>
    <col min="4" max="4" width="10.44140625" bestFit="1" customWidth="1"/>
    <col min="5" max="6" width="19.109375" bestFit="1" customWidth="1"/>
    <col min="7" max="7" width="8.6640625" style="1" customWidth="1"/>
    <col min="8" max="8" width="7.5546875" bestFit="1" customWidth="1"/>
    <col min="9" max="9" width="7.6640625" bestFit="1" customWidth="1"/>
    <col min="10" max="10" width="11" bestFit="1" customWidth="1"/>
    <col min="11" max="11" width="11.6640625" bestFit="1" customWidth="1"/>
    <col min="12" max="12" width="15.109375" customWidth="1"/>
    <col min="13" max="13" width="12" bestFit="1" customWidth="1"/>
    <col min="14" max="14" width="13.109375" customWidth="1"/>
    <col min="15" max="16" width="11.77734375" customWidth="1"/>
    <col min="17" max="17" width="11.88671875" customWidth="1"/>
  </cols>
  <sheetData>
    <row r="1" spans="1:19" ht="51" customHeight="1" thickBot="1">
      <c r="A1" s="2" t="s">
        <v>443</v>
      </c>
      <c r="B1" s="3" t="s">
        <v>118</v>
      </c>
      <c r="C1" s="3" t="s">
        <v>119</v>
      </c>
      <c r="D1" s="3" t="s">
        <v>444</v>
      </c>
      <c r="E1" s="3" t="s">
        <v>509</v>
      </c>
      <c r="F1" s="3" t="s">
        <v>510</v>
      </c>
      <c r="G1" s="4" t="str">
        <f>Etiquettes!$A$7</f>
        <v>Année</v>
      </c>
      <c r="H1" s="4" t="str">
        <f>Etiquettes!$A$4</f>
        <v>Type de matière - viande</v>
      </c>
      <c r="I1" s="4" t="str">
        <f>Etiquettes!$A$6</f>
        <v>Territoire</v>
      </c>
      <c r="J1" s="4" t="str">
        <f>Etiquettes!$A$5</f>
        <v>Filière</v>
      </c>
      <c r="K1" s="4" t="str">
        <f>Etiquettes!$A$12</f>
        <v>Type de donnée collectée</v>
      </c>
      <c r="L1" s="4" t="str">
        <f>Etiquettes!$A$10</f>
        <v>Source</v>
      </c>
      <c r="M1" s="4" t="str">
        <f>Etiquettes!$A$9</f>
        <v>Information collectée</v>
      </c>
      <c r="N1" s="4" t="str">
        <f>Etiquettes!$A$13</f>
        <v>Traduction</v>
      </c>
      <c r="O1" s="4" t="str">
        <f>Etiquettes!$A$11</f>
        <v>Hypothèse</v>
      </c>
      <c r="P1" s="4" t="str">
        <f>Etiquettes!$A$8</f>
        <v>Unité</v>
      </c>
      <c r="Q1" s="4" t="str">
        <f>Etiquettes!$A$15</f>
        <v>Incohérence données collectées</v>
      </c>
      <c r="R1" s="3" t="s">
        <v>253</v>
      </c>
      <c r="S1" s="5" t="s">
        <v>254</v>
      </c>
    </row>
    <row r="2" spans="1:19">
      <c r="A2" s="1">
        <f>'Contraintes '!A12+1</f>
        <v>507</v>
      </c>
      <c r="B2" t="str">
        <f>Produits!$B$5</f>
        <v>Viande, fraîche</v>
      </c>
      <c r="C2" t="str">
        <f>Secteurs!$B$8</f>
        <v>Débouchés</v>
      </c>
      <c r="D2" s="8">
        <f>'Débouchés - IFCE'!C3</f>
        <v>0.5</v>
      </c>
      <c r="G2" s="6" t="str">
        <f>Etiquettes!$C$7</f>
        <v>2015:2019:2023</v>
      </c>
      <c r="H2" s="49" t="str">
        <f>Etiquettes!$C$4</f>
        <v>Equins finis:Viandes:Autres produits:Coproduits bruts:Coproduits transformés:Eau</v>
      </c>
      <c r="I2" s="48" t="str">
        <f>Etiquettes!$C$6</f>
        <v>France</v>
      </c>
      <c r="J2" t="str">
        <f>Etiquettes!$C$5</f>
        <v>Viande équine</v>
      </c>
      <c r="S2" s="105" t="s">
        <v>532</v>
      </c>
    </row>
    <row r="3" spans="1:19">
      <c r="A3" s="1">
        <f>'Contraintes '!A13+1</f>
        <v>507</v>
      </c>
      <c r="B3" t="str">
        <f>Produits!$B$5</f>
        <v>Viande, fraîche</v>
      </c>
      <c r="C3" t="str">
        <f>Secteurs!$B$14</f>
        <v>Boucherie</v>
      </c>
      <c r="D3">
        <v>-1</v>
      </c>
      <c r="G3" s="6" t="str">
        <f>Etiquettes!$C$7</f>
        <v>2015:2019:2023</v>
      </c>
      <c r="H3" s="49" t="str">
        <f>Etiquettes!$C$4</f>
        <v>Equins finis:Viandes:Autres produits:Coproduits bruts:Coproduits transformés:Eau</v>
      </c>
      <c r="I3" s="48" t="str">
        <f>Etiquettes!$C$6</f>
        <v>France</v>
      </c>
      <c r="J3" t="str">
        <f>Etiquettes!$C$5</f>
        <v>Viande équine</v>
      </c>
      <c r="K3" t="s">
        <v>473</v>
      </c>
      <c r="M3" t="s">
        <v>472</v>
      </c>
      <c r="N3" t="s">
        <v>474</v>
      </c>
      <c r="O3" s="9">
        <f>Etiquettes!$J$11</f>
        <v>0</v>
      </c>
      <c r="P3" t="str">
        <f>_xlfn.CONCAT(K3," = ",MROUND(D2*100,0.01)," % (",M3,")")</f>
        <v>Part de viande fraîche consommée en boucherie = 50 % (Kantar)</v>
      </c>
      <c r="S3" s="106"/>
    </row>
    <row r="4" spans="1:19">
      <c r="A4" s="1">
        <f t="shared" ref="A4:A11" si="0">A2+1</f>
        <v>508</v>
      </c>
      <c r="B4" t="str">
        <f>Produits!$B$5</f>
        <v>Viande, fraîche</v>
      </c>
      <c r="C4" t="str">
        <f>Secteurs!$B$8</f>
        <v>Débouchés</v>
      </c>
      <c r="D4" s="8">
        <f>'Débouchés - IFCE'!C4</f>
        <v>0.5</v>
      </c>
      <c r="G4" s="6" t="str">
        <f>Etiquettes!$C$7</f>
        <v>2015:2019:2023</v>
      </c>
      <c r="H4" s="49" t="str">
        <f>Etiquettes!$C$4</f>
        <v>Equins finis:Viandes:Autres produits:Coproduits bruts:Coproduits transformés:Eau</v>
      </c>
      <c r="I4" s="48" t="str">
        <f>Etiquettes!$C$6</f>
        <v>France</v>
      </c>
      <c r="J4" t="str">
        <f>Etiquettes!$C$5</f>
        <v>Viande équine</v>
      </c>
      <c r="S4" s="106"/>
    </row>
    <row r="5" spans="1:19">
      <c r="A5" s="1">
        <f t="shared" si="0"/>
        <v>508</v>
      </c>
      <c r="B5" t="str">
        <f>Produits!$B$5</f>
        <v>Viande, fraîche</v>
      </c>
      <c r="C5" t="str">
        <f>Secteurs!$B$16</f>
        <v>GMS</v>
      </c>
      <c r="D5">
        <v>-1</v>
      </c>
      <c r="G5" s="6" t="str">
        <f>Etiquettes!$C$7</f>
        <v>2015:2019:2023</v>
      </c>
      <c r="H5" s="49" t="str">
        <f>Etiquettes!$C$4</f>
        <v>Equins finis:Viandes:Autres produits:Coproduits bruts:Coproduits transformés:Eau</v>
      </c>
      <c r="I5" s="48" t="str">
        <f>Etiquettes!$C$6</f>
        <v>France</v>
      </c>
      <c r="J5" t="str">
        <f>Etiquettes!$C$5</f>
        <v>Viande équine</v>
      </c>
      <c r="K5" t="s">
        <v>476</v>
      </c>
      <c r="M5" t="s">
        <v>472</v>
      </c>
      <c r="N5" t="s">
        <v>474</v>
      </c>
      <c r="O5" s="9">
        <f>Etiquettes!$J$11</f>
        <v>0</v>
      </c>
      <c r="P5" t="str">
        <f>_xlfn.CONCAT(K5," = ",MROUND(D4*100,0.01)," % (",M5,")")</f>
        <v>Part de viande fraîche consommée en GMS = 50 % (Kantar)</v>
      </c>
      <c r="S5" s="106"/>
    </row>
    <row r="6" spans="1:19">
      <c r="A6" s="1">
        <f t="shared" si="0"/>
        <v>509</v>
      </c>
      <c r="B6" t="str">
        <f>Produits!$B$6</f>
        <v>Viande, congelée</v>
      </c>
      <c r="C6" t="str">
        <f>Secteurs!$B$8</f>
        <v>Débouchés</v>
      </c>
      <c r="D6" s="8">
        <f>'Débouchés - IFCE'!C8</f>
        <v>1</v>
      </c>
      <c r="G6" s="6" t="str">
        <f>Etiquettes!$C$7</f>
        <v>2015:2019:2023</v>
      </c>
      <c r="H6" s="49" t="str">
        <f>Etiquettes!$C$4</f>
        <v>Equins finis:Viandes:Autres produits:Coproduits bruts:Coproduits transformés:Eau</v>
      </c>
      <c r="I6" s="48" t="str">
        <f>Etiquettes!$C$6</f>
        <v>France</v>
      </c>
      <c r="J6" t="str">
        <f>Etiquettes!$C$5</f>
        <v>Viande équine</v>
      </c>
      <c r="S6" s="106"/>
    </row>
    <row r="7" spans="1:19">
      <c r="A7" s="1">
        <f t="shared" si="0"/>
        <v>509</v>
      </c>
      <c r="B7" t="str">
        <f>Produits!$B$6</f>
        <v>Viande, congelée</v>
      </c>
      <c r="C7" t="str">
        <f>Secteurs!$B$18</f>
        <v>Autres IAA</v>
      </c>
      <c r="D7">
        <v>-1</v>
      </c>
      <c r="G7" s="6" t="str">
        <f>Etiquettes!$C$7</f>
        <v>2015:2019:2023</v>
      </c>
      <c r="H7" s="49" t="str">
        <f>Etiquettes!$C$4</f>
        <v>Equins finis:Viandes:Autres produits:Coproduits bruts:Coproduits transformés:Eau</v>
      </c>
      <c r="I7" s="48" t="str">
        <f>Etiquettes!$C$6</f>
        <v>France</v>
      </c>
      <c r="J7" t="str">
        <f>Etiquettes!$C$5</f>
        <v>Viande équine</v>
      </c>
      <c r="K7" t="s">
        <v>478</v>
      </c>
      <c r="M7" t="s">
        <v>453</v>
      </c>
      <c r="N7" t="s">
        <v>474</v>
      </c>
      <c r="O7" s="9">
        <f>Etiquettes!$J$11</f>
        <v>0</v>
      </c>
      <c r="P7" t="str">
        <f>_xlfn.CONCAT(K7," = ",MROUND(D6*100,0.01)," % (",M7,")")</f>
        <v>Part de viande congelée consommée par les autres IAA = 100 % (A dire d'expert)</v>
      </c>
      <c r="S7" s="106"/>
    </row>
    <row r="8" spans="1:19">
      <c r="A8" s="1">
        <f t="shared" si="0"/>
        <v>510</v>
      </c>
      <c r="B8" t="str">
        <f>Produits!$B$7</f>
        <v>Abats</v>
      </c>
      <c r="C8" t="str">
        <f>Secteurs!$B$8</f>
        <v>Débouchés</v>
      </c>
      <c r="D8" s="8">
        <f>'Débouchés - IFCE'!C10</f>
        <v>1</v>
      </c>
      <c r="G8" s="6" t="str">
        <f>Etiquettes!$C$7</f>
        <v>2015:2019:2023</v>
      </c>
      <c r="H8" s="49" t="str">
        <f>Etiquettes!$C$4</f>
        <v>Equins finis:Viandes:Autres produits:Coproduits bruts:Coproduits transformés:Eau</v>
      </c>
      <c r="I8" s="48" t="str">
        <f>Etiquettes!$C$6</f>
        <v>France</v>
      </c>
      <c r="J8" t="str">
        <f>Etiquettes!$C$5</f>
        <v>Viande équine</v>
      </c>
      <c r="S8" s="121" t="s">
        <v>533</v>
      </c>
    </row>
    <row r="9" spans="1:19">
      <c r="A9" s="1">
        <f t="shared" si="0"/>
        <v>510</v>
      </c>
      <c r="B9" t="str">
        <f>Produits!$B$7</f>
        <v>Abats</v>
      </c>
      <c r="C9" t="str">
        <f>Secteurs!$B$23</f>
        <v>Petfood</v>
      </c>
      <c r="D9">
        <v>-1</v>
      </c>
      <c r="G9" s="6" t="str">
        <f>Etiquettes!$C$7</f>
        <v>2015:2019:2023</v>
      </c>
      <c r="H9" s="49" t="str">
        <f>Etiquettes!$C$4</f>
        <v>Equins finis:Viandes:Autres produits:Coproduits bruts:Coproduits transformés:Eau</v>
      </c>
      <c r="I9" s="48" t="str">
        <f>Etiquettes!$C$6</f>
        <v>France</v>
      </c>
      <c r="J9" t="str">
        <f>Etiquettes!$C$5</f>
        <v>Viande équine</v>
      </c>
      <c r="K9" t="s">
        <v>480</v>
      </c>
      <c r="M9" t="s">
        <v>453</v>
      </c>
      <c r="N9" t="s">
        <v>474</v>
      </c>
      <c r="O9" s="9">
        <f>Etiquettes!$J$11</f>
        <v>0</v>
      </c>
      <c r="P9" t="str">
        <f>_xlfn.CONCAT(K9," = ",MROUND(D8*100,0.01)," % (",M9,")")</f>
        <v>Part des abats consommée en petfood = 100 % (A dire d'expert)</v>
      </c>
      <c r="S9" s="106"/>
    </row>
    <row r="10" spans="1:19">
      <c r="A10" s="1">
        <f t="shared" si="0"/>
        <v>511</v>
      </c>
      <c r="B10" t="str">
        <f>Secteurs!$B$4</f>
        <v>Abattage / découpe</v>
      </c>
      <c r="C10" t="str">
        <f>Produits!$B$4</f>
        <v>Viande</v>
      </c>
      <c r="D10" s="8">
        <f>'Débouchés - IFCE'!C7</f>
        <v>0.1</v>
      </c>
      <c r="G10" s="6" t="str">
        <f>Etiquettes!$C$7</f>
        <v>2015:2019:2023</v>
      </c>
      <c r="H10" s="49" t="str">
        <f>Etiquettes!$C$4</f>
        <v>Equins finis:Viandes:Autres produits:Coproduits bruts:Coproduits transformés:Eau</v>
      </c>
      <c r="I10" s="48" t="str">
        <f>Etiquettes!$C$6</f>
        <v>France</v>
      </c>
      <c r="J10" t="str">
        <f>Etiquettes!$C$5</f>
        <v>Viande équine</v>
      </c>
      <c r="S10" s="121" t="s">
        <v>482</v>
      </c>
    </row>
    <row r="11" spans="1:19">
      <c r="A11" s="1">
        <f t="shared" si="0"/>
        <v>511</v>
      </c>
      <c r="B11" t="str">
        <f>Secteurs!$B$4</f>
        <v>Abattage / découpe</v>
      </c>
      <c r="C11" t="str">
        <f>Produits!$B$6</f>
        <v>Viande, congelée</v>
      </c>
      <c r="D11">
        <v>-1</v>
      </c>
      <c r="G11" s="6" t="str">
        <f>Etiquettes!$C$7</f>
        <v>2015:2019:2023</v>
      </c>
      <c r="H11" s="49" t="str">
        <f>Etiquettes!$C$4</f>
        <v>Equins finis:Viandes:Autres produits:Coproduits bruts:Coproduits transformés:Eau</v>
      </c>
      <c r="I11" s="48" t="str">
        <f>Etiquettes!$C$6</f>
        <v>France</v>
      </c>
      <c r="J11" t="str">
        <f>Etiquettes!$C$5</f>
        <v>Viande équine</v>
      </c>
      <c r="K11" t="s">
        <v>482</v>
      </c>
      <c r="M11" t="s">
        <v>453</v>
      </c>
      <c r="N11" t="s">
        <v>474</v>
      </c>
      <c r="O11" s="9">
        <f>Etiquettes!$J$11</f>
        <v>0</v>
      </c>
      <c r="P11" t="str">
        <f>_xlfn.CONCAT(K11," = ",MROUND(D10*100,0.01)," % (",M11,")")</f>
        <v>Part de la production de viande congelée = 10 % (A dire d'expert)</v>
      </c>
      <c r="S11" s="106"/>
    </row>
  </sheetData>
  <mergeCells count="3">
    <mergeCell ref="S2:S7"/>
    <mergeCell ref="S8:S9"/>
    <mergeCell ref="S10:S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sheetPr>
  <dimension ref="A1:O6"/>
  <sheetViews>
    <sheetView workbookViewId="0">
      <selection activeCell="F13" sqref="F13"/>
    </sheetView>
  </sheetViews>
  <sheetFormatPr baseColWidth="10" defaultRowHeight="14.4"/>
  <cols>
    <col min="1" max="1" width="31.21875" bestFit="1" customWidth="1"/>
    <col min="2" max="2" width="20" bestFit="1" customWidth="1"/>
    <col min="4" max="4" width="15.5546875" customWidth="1"/>
  </cols>
  <sheetData>
    <row r="1" spans="1:15" ht="15" customHeight="1" thickBot="1">
      <c r="A1" s="50" t="s">
        <v>118</v>
      </c>
      <c r="B1" s="51" t="s">
        <v>119</v>
      </c>
      <c r="C1" s="51" t="s">
        <v>120</v>
      </c>
      <c r="D1" s="51" t="s">
        <v>121</v>
      </c>
      <c r="E1" t="str">
        <f t="array" ref="E1:O6">_xlfn._xlws.FILTER('Contraintes  '!G1:Q196,ISTEXT('Contraintes  '!P1:P196))</f>
        <v>Année</v>
      </c>
      <c r="F1" t="str">
        <v>Type de matière - viande</v>
      </c>
      <c r="G1" t="str">
        <v>Territoire</v>
      </c>
      <c r="H1" t="str">
        <v>Filière</v>
      </c>
      <c r="I1" t="str">
        <v>Type de donnée collectée</v>
      </c>
      <c r="J1" t="str">
        <v>Source</v>
      </c>
      <c r="K1" t="str">
        <v>Information collectée</v>
      </c>
      <c r="L1" t="str">
        <v>Traduction</v>
      </c>
      <c r="M1" t="str">
        <v>Hypothèse</v>
      </c>
      <c r="N1" t="str">
        <v>Unité</v>
      </c>
      <c r="O1" t="str">
        <v>Incohérence données collectées</v>
      </c>
    </row>
    <row r="2" spans="1:15">
      <c r="A2" t="str">
        <f t="array" ref="A2:B6">_xlfn._xlws.FILTER('Contraintes  '!B2:C196,ISTEXT('Contraintes  '!P2:P196))</f>
        <v>Viande, fraîche</v>
      </c>
      <c r="B2" t="str">
        <v>Boucherie</v>
      </c>
      <c r="E2" t="str">
        <v>2015:2019:2023</v>
      </c>
      <c r="F2" t="str">
        <v>Equins finis:Viandes:Autres produits:Coproduits bruts:Coproduits transformés:Eau</v>
      </c>
      <c r="G2" t="str">
        <v>France</v>
      </c>
      <c r="H2" t="str">
        <v>Viande équine</v>
      </c>
      <c r="I2" t="str">
        <v>Part de viande fraîche consommée en boucherie</v>
      </c>
      <c r="J2">
        <v>0</v>
      </c>
      <c r="K2" t="str">
        <v>Kantar</v>
      </c>
      <c r="L2" t="str">
        <v>Débouchés - IFCE</v>
      </c>
      <c r="M2">
        <v>0</v>
      </c>
      <c r="N2" t="str">
        <v>Part de viande fraîche consommée en boucherie = 50 % (Kantar)</v>
      </c>
      <c r="O2">
        <v>0</v>
      </c>
    </row>
    <row r="3" spans="1:15">
      <c r="A3" t="str">
        <v>Viande, fraîche</v>
      </c>
      <c r="B3" t="str">
        <v>GMS</v>
      </c>
      <c r="E3" t="str">
        <v>2015:2019:2023</v>
      </c>
      <c r="F3" t="str">
        <v>Equins finis:Viandes:Autres produits:Coproduits bruts:Coproduits transformés:Eau</v>
      </c>
      <c r="G3" t="str">
        <v>France</v>
      </c>
      <c r="H3" t="str">
        <v>Viande équine</v>
      </c>
      <c r="I3" t="str">
        <v>Part de viande fraîche consommée en GMS</v>
      </c>
      <c r="J3">
        <v>0</v>
      </c>
      <c r="K3" t="str">
        <v>Kantar</v>
      </c>
      <c r="L3" t="str">
        <v>Débouchés - IFCE</v>
      </c>
      <c r="M3">
        <v>0</v>
      </c>
      <c r="N3" t="str">
        <v>Part de viande fraîche consommée en GMS = 50 % (Kantar)</v>
      </c>
      <c r="O3">
        <v>0</v>
      </c>
    </row>
    <row r="4" spans="1:15">
      <c r="A4" t="str">
        <v>Viande, congelée</v>
      </c>
      <c r="B4" t="str">
        <v>Autres IAA</v>
      </c>
      <c r="E4" t="str">
        <v>2015:2019:2023</v>
      </c>
      <c r="F4" t="str">
        <v>Equins finis:Viandes:Autres produits:Coproduits bruts:Coproduits transformés:Eau</v>
      </c>
      <c r="G4" t="str">
        <v>France</v>
      </c>
      <c r="H4" t="str">
        <v>Viande équine</v>
      </c>
      <c r="I4" t="str">
        <v>Part de viande congelée consommée par les autres IAA</v>
      </c>
      <c r="J4">
        <v>0</v>
      </c>
      <c r="K4" t="str">
        <v>A dire d'expert</v>
      </c>
      <c r="L4" t="str">
        <v>Débouchés - IFCE</v>
      </c>
      <c r="M4">
        <v>0</v>
      </c>
      <c r="N4" t="str">
        <v>Part de viande congelée consommée par les autres IAA = 100 % (A dire d'expert)</v>
      </c>
      <c r="O4">
        <v>0</v>
      </c>
    </row>
    <row r="5" spans="1:15">
      <c r="A5" t="str">
        <v>Abats</v>
      </c>
      <c r="B5" t="str">
        <v>Petfood</v>
      </c>
      <c r="E5" t="str">
        <v>2015:2019:2023</v>
      </c>
      <c r="F5" t="str">
        <v>Equins finis:Viandes:Autres produits:Coproduits bruts:Coproduits transformés:Eau</v>
      </c>
      <c r="G5" t="str">
        <v>France</v>
      </c>
      <c r="H5" t="str">
        <v>Viande équine</v>
      </c>
      <c r="I5" t="str">
        <v>Part des abats consommée en petfood</v>
      </c>
      <c r="J5">
        <v>0</v>
      </c>
      <c r="K5" t="str">
        <v>A dire d'expert</v>
      </c>
      <c r="L5" t="str">
        <v>Débouchés - IFCE</v>
      </c>
      <c r="M5">
        <v>0</v>
      </c>
      <c r="N5" t="str">
        <v>Part des abats consommée en petfood = 100 % (A dire d'expert)</v>
      </c>
      <c r="O5">
        <v>0</v>
      </c>
    </row>
    <row r="6" spans="1:15">
      <c r="A6" t="str">
        <v>Abattage / découpe</v>
      </c>
      <c r="B6" t="str">
        <v>Viande, congelée</v>
      </c>
      <c r="E6" t="str">
        <v>2015:2019:2023</v>
      </c>
      <c r="F6" t="str">
        <v>Equins finis:Viandes:Autres produits:Coproduits bruts:Coproduits transformés:Eau</v>
      </c>
      <c r="G6" t="str">
        <v>France</v>
      </c>
      <c r="H6" t="str">
        <v>Viande équine</v>
      </c>
      <c r="I6" t="str">
        <v>Part de la production de viande congelée</v>
      </c>
      <c r="J6">
        <v>0</v>
      </c>
      <c r="K6" t="str">
        <v>A dire d'expert</v>
      </c>
      <c r="L6" t="str">
        <v>Débouchés - IFCE</v>
      </c>
      <c r="M6">
        <v>0</v>
      </c>
      <c r="N6" t="str">
        <v>Part de la production de viande congelée = 10 % (A dire d'expert)</v>
      </c>
      <c r="O6">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1:D10"/>
  <sheetViews>
    <sheetView workbookViewId="0">
      <selection activeCell="C10" sqref="C10"/>
    </sheetView>
  </sheetViews>
  <sheetFormatPr baseColWidth="10" defaultRowHeight="14.4"/>
  <cols>
    <col min="2" max="2" width="13.77734375" bestFit="1" customWidth="1"/>
    <col min="3" max="3" width="13.33203125" bestFit="1" customWidth="1"/>
    <col min="4" max="4" width="23.6640625" bestFit="1" customWidth="1"/>
  </cols>
  <sheetData>
    <row r="1" spans="2:4">
      <c r="B1" s="122" t="s">
        <v>534</v>
      </c>
      <c r="C1" s="106"/>
      <c r="D1" s="106"/>
    </row>
    <row r="2" spans="2:4">
      <c r="C2" t="s">
        <v>535</v>
      </c>
      <c r="D2" t="s">
        <v>30</v>
      </c>
    </row>
    <row r="3" spans="2:4">
      <c r="B3" t="s">
        <v>96</v>
      </c>
      <c r="C3" s="78">
        <v>0.5</v>
      </c>
      <c r="D3" t="s">
        <v>472</v>
      </c>
    </row>
    <row r="4" spans="2:4">
      <c r="B4" t="s">
        <v>98</v>
      </c>
      <c r="C4" s="78">
        <v>0.5</v>
      </c>
      <c r="D4" t="s">
        <v>472</v>
      </c>
    </row>
    <row r="6" spans="2:4">
      <c r="B6" s="47" t="s">
        <v>536</v>
      </c>
    </row>
    <row r="7" spans="2:4">
      <c r="B7" t="s">
        <v>537</v>
      </c>
      <c r="C7" s="8">
        <v>0.1</v>
      </c>
      <c r="D7" t="s">
        <v>453</v>
      </c>
    </row>
    <row r="8" spans="2:4">
      <c r="B8" t="s">
        <v>100</v>
      </c>
      <c r="C8" s="79">
        <v>1</v>
      </c>
      <c r="D8" t="s">
        <v>453</v>
      </c>
    </row>
    <row r="9" spans="2:4">
      <c r="B9" s="47" t="s">
        <v>538</v>
      </c>
    </row>
    <row r="10" spans="2:4">
      <c r="B10" t="s">
        <v>539</v>
      </c>
      <c r="C10" s="79">
        <v>1</v>
      </c>
      <c r="D10" t="s">
        <v>453</v>
      </c>
    </row>
  </sheetData>
  <mergeCells count="1">
    <mergeCell ref="B1:D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R4"/>
  <sheetViews>
    <sheetView workbookViewId="0">
      <pane xSplit="2" ySplit="1" topLeftCell="C2" activePane="bottomRight" state="frozen"/>
      <selection pane="topRight" activeCell="C1" sqref="C1"/>
      <selection pane="bottomLeft" activeCell="A2" sqref="A2"/>
      <selection pane="bottomRight" activeCell="D10" sqref="D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6.21875" customWidth="1"/>
    <col min="17" max="17" width="13" customWidth="1"/>
    <col min="18" max="18" width="20.6640625" bestFit="1" customWidth="1"/>
  </cols>
  <sheetData>
    <row r="1" spans="1:18" ht="38.4" customHeight="1" thickBot="1">
      <c r="A1" s="2" t="s">
        <v>118</v>
      </c>
      <c r="B1" s="3" t="s">
        <v>119</v>
      </c>
      <c r="C1" s="3" t="s">
        <v>120</v>
      </c>
      <c r="D1" s="3" t="s">
        <v>121</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4" t="str">
        <f>Etiquettes!$A$14</f>
        <v>Onglet source fichier Excel</v>
      </c>
      <c r="Q1" s="3" t="s">
        <v>253</v>
      </c>
      <c r="R1" s="5" t="s">
        <v>254</v>
      </c>
    </row>
    <row r="2" spans="1:18">
      <c r="A2" t="s">
        <v>41</v>
      </c>
      <c r="B2" t="str">
        <f>Produits!$B$6</f>
        <v>Viande, congelée</v>
      </c>
      <c r="C2" s="18"/>
      <c r="D2" s="23"/>
      <c r="E2" s="6" t="str">
        <f>Etiquettes!$C$7</f>
        <v>2015:2019:2023</v>
      </c>
      <c r="F2" s="7" t="str">
        <f>Etiquettes!$C$4</f>
        <v>Equins finis:Viandes:Autres produits:Coproduits bruts:Coproduits transformés:Eau</v>
      </c>
      <c r="G2" s="48" t="str">
        <f>Etiquettes!$C$6</f>
        <v>France</v>
      </c>
      <c r="H2" t="str">
        <f>Etiquettes!$C$5</f>
        <v>Viande équine</v>
      </c>
      <c r="I2" s="48"/>
      <c r="N2" s="66"/>
      <c r="O2" s="7"/>
      <c r="P2" s="49" t="str">
        <f>Etiquettes!$C$14</f>
        <v>Etiquettes:Produits:Secteurs:Echanges territoires:Structure des flux:Données:Abattages - AGRESTE:Echanges - AGRESTE:Production - PRODCOM:Echanges - EUROSTAT:Allocation équins:Contraintes:Anatomie - Blézat:Coproduits - SIFCO:Débouchés - IFCE</v>
      </c>
      <c r="R2" s="80" t="s">
        <v>540</v>
      </c>
    </row>
    <row r="3" spans="1:18">
      <c r="C3" s="8"/>
    </row>
    <row r="4" spans="1:18">
      <c r="C4" s="8"/>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064A2"/>
  </sheetPr>
  <dimension ref="A1:P718"/>
  <sheetViews>
    <sheetView workbookViewId="0"/>
  </sheetViews>
  <sheetFormatPr baseColWidth="10" defaultColWidth="8.88671875" defaultRowHeight="14.4"/>
  <cols>
    <col min="1" max="1" width="47" customWidth="1"/>
    <col min="2" max="2" width="19" customWidth="1"/>
    <col min="3" max="3" width="15" customWidth="1"/>
    <col min="4" max="4" width="18" customWidth="1"/>
    <col min="5" max="6" width="13" customWidth="1"/>
    <col min="7" max="7" width="29" customWidth="1"/>
    <col min="8" max="8" width="14" customWidth="1"/>
    <col min="9" max="9" width="17" customWidth="1"/>
    <col min="10" max="10" width="32" customWidth="1"/>
    <col min="11" max="11" width="18" customWidth="1"/>
    <col min="12" max="12" width="35" customWidth="1"/>
    <col min="13" max="13" width="29" customWidth="1"/>
    <col min="14" max="14" width="26" customWidth="1"/>
    <col min="15" max="16" width="24" customWidth="1"/>
  </cols>
  <sheetData>
    <row r="1" spans="1:16" ht="15" customHeight="1">
      <c r="A1" s="103" t="s">
        <v>118</v>
      </c>
      <c r="B1" s="103" t="s">
        <v>119</v>
      </c>
      <c r="C1" s="103" t="s">
        <v>17</v>
      </c>
      <c r="D1" s="103" t="s">
        <v>20</v>
      </c>
      <c r="E1" s="103" t="s">
        <v>22</v>
      </c>
      <c r="F1" s="103" t="s">
        <v>25</v>
      </c>
      <c r="G1" s="103" t="s">
        <v>27</v>
      </c>
      <c r="H1" s="103" t="s">
        <v>30</v>
      </c>
      <c r="I1" s="103" t="s">
        <v>32</v>
      </c>
      <c r="J1" s="103" t="s">
        <v>34</v>
      </c>
      <c r="K1" s="103" t="s">
        <v>36</v>
      </c>
      <c r="L1" s="103" t="s">
        <v>38</v>
      </c>
      <c r="M1" s="103" t="s">
        <v>43</v>
      </c>
      <c r="N1" s="103" t="s">
        <v>541</v>
      </c>
      <c r="O1" s="103" t="s">
        <v>542</v>
      </c>
      <c r="P1" s="103" t="s">
        <v>543</v>
      </c>
    </row>
    <row r="2" spans="1:16" ht="15" customHeight="1">
      <c r="A2" s="82" t="s">
        <v>50</v>
      </c>
      <c r="B2" t="s">
        <v>86</v>
      </c>
      <c r="C2" t="s">
        <v>19</v>
      </c>
      <c r="D2" t="s">
        <v>21</v>
      </c>
      <c r="E2" t="s">
        <v>122</v>
      </c>
      <c r="F2" t="s">
        <v>26</v>
      </c>
      <c r="G2" t="s">
        <v>123</v>
      </c>
      <c r="H2" t="s">
        <v>124</v>
      </c>
      <c r="J2" t="s">
        <v>125</v>
      </c>
      <c r="K2" t="s">
        <v>126</v>
      </c>
      <c r="L2" t="s">
        <v>127</v>
      </c>
      <c r="M2" t="s">
        <v>128</v>
      </c>
      <c r="N2">
        <v>7.57</v>
      </c>
    </row>
    <row r="3" spans="1:16" ht="15" customHeight="1">
      <c r="A3" s="82" t="s">
        <v>50</v>
      </c>
      <c r="B3" t="s">
        <v>116</v>
      </c>
      <c r="C3" t="s">
        <v>19</v>
      </c>
      <c r="D3" t="s">
        <v>21</v>
      </c>
      <c r="E3" t="s">
        <v>122</v>
      </c>
      <c r="F3" t="s">
        <v>26</v>
      </c>
      <c r="G3" t="s">
        <v>129</v>
      </c>
      <c r="H3" t="s">
        <v>124</v>
      </c>
      <c r="J3" t="s">
        <v>125</v>
      </c>
      <c r="K3" t="s">
        <v>130</v>
      </c>
      <c r="L3" t="s">
        <v>131</v>
      </c>
      <c r="M3" t="s">
        <v>128</v>
      </c>
      <c r="N3">
        <v>2.59</v>
      </c>
    </row>
    <row r="4" spans="1:16" ht="15" customHeight="1">
      <c r="A4" s="82" t="s">
        <v>50</v>
      </c>
      <c r="B4" t="s">
        <v>85</v>
      </c>
      <c r="C4" t="s">
        <v>19</v>
      </c>
      <c r="D4" t="s">
        <v>21</v>
      </c>
      <c r="E4" t="s">
        <v>122</v>
      </c>
      <c r="F4" t="s">
        <v>26</v>
      </c>
      <c r="N4">
        <v>7.57</v>
      </c>
    </row>
    <row r="5" spans="1:16" ht="15" customHeight="1">
      <c r="A5" s="82" t="s">
        <v>53</v>
      </c>
      <c r="B5" t="s">
        <v>93</v>
      </c>
      <c r="C5" t="s">
        <v>19</v>
      </c>
      <c r="D5" t="s">
        <v>21</v>
      </c>
      <c r="E5" t="s">
        <v>122</v>
      </c>
      <c r="F5" t="s">
        <v>26</v>
      </c>
      <c r="N5">
        <v>0</v>
      </c>
      <c r="O5">
        <v>0</v>
      </c>
      <c r="P5">
        <v>0</v>
      </c>
    </row>
    <row r="6" spans="1:16" ht="15" customHeight="1">
      <c r="A6" s="82" t="s">
        <v>53</v>
      </c>
      <c r="B6" t="s">
        <v>98</v>
      </c>
      <c r="C6" t="s">
        <v>19</v>
      </c>
      <c r="D6" t="s">
        <v>21</v>
      </c>
      <c r="E6" t="s">
        <v>122</v>
      </c>
      <c r="F6" t="s">
        <v>26</v>
      </c>
      <c r="N6">
        <v>5.75</v>
      </c>
      <c r="O6">
        <v>5.75</v>
      </c>
      <c r="P6">
        <v>5.75</v>
      </c>
    </row>
    <row r="7" spans="1:16" ht="15" customHeight="1">
      <c r="A7" s="82" t="s">
        <v>53</v>
      </c>
      <c r="B7" t="s">
        <v>96</v>
      </c>
      <c r="C7" t="s">
        <v>19</v>
      </c>
      <c r="D7" t="s">
        <v>21</v>
      </c>
      <c r="E7" t="s">
        <v>122</v>
      </c>
      <c r="F7" t="s">
        <v>26</v>
      </c>
      <c r="N7">
        <v>5.75</v>
      </c>
      <c r="O7">
        <v>5.75</v>
      </c>
      <c r="P7">
        <v>5.75</v>
      </c>
    </row>
    <row r="8" spans="1:16" ht="15" customHeight="1">
      <c r="A8" s="82" t="s">
        <v>53</v>
      </c>
      <c r="B8" t="s">
        <v>99</v>
      </c>
      <c r="C8" t="s">
        <v>19</v>
      </c>
      <c r="D8" t="s">
        <v>21</v>
      </c>
      <c r="E8" t="s">
        <v>122</v>
      </c>
      <c r="F8" t="s">
        <v>26</v>
      </c>
      <c r="N8">
        <v>0</v>
      </c>
      <c r="O8">
        <v>0</v>
      </c>
      <c r="P8">
        <v>0</v>
      </c>
    </row>
    <row r="9" spans="1:16" ht="15" customHeight="1">
      <c r="A9" s="82" t="s">
        <v>53</v>
      </c>
      <c r="B9" t="s">
        <v>101</v>
      </c>
      <c r="C9" t="s">
        <v>19</v>
      </c>
      <c r="D9" t="s">
        <v>21</v>
      </c>
      <c r="E9" t="s">
        <v>122</v>
      </c>
      <c r="F9" t="s">
        <v>26</v>
      </c>
      <c r="N9">
        <v>1.47</v>
      </c>
      <c r="O9">
        <v>0</v>
      </c>
      <c r="P9">
        <v>500000000</v>
      </c>
    </row>
    <row r="10" spans="1:16" ht="15" customHeight="1">
      <c r="A10" s="82" t="s">
        <v>53</v>
      </c>
      <c r="B10" t="s">
        <v>102</v>
      </c>
      <c r="C10" t="s">
        <v>19</v>
      </c>
      <c r="D10" t="s">
        <v>21</v>
      </c>
      <c r="E10" t="s">
        <v>122</v>
      </c>
      <c r="F10" t="s">
        <v>26</v>
      </c>
      <c r="N10">
        <v>1.47</v>
      </c>
      <c r="O10">
        <v>0</v>
      </c>
      <c r="P10">
        <v>500000000</v>
      </c>
    </row>
    <row r="11" spans="1:16" ht="15" customHeight="1">
      <c r="A11" s="82" t="s">
        <v>53</v>
      </c>
      <c r="B11" t="s">
        <v>116</v>
      </c>
      <c r="C11" t="s">
        <v>19</v>
      </c>
      <c r="D11" t="s">
        <v>21</v>
      </c>
      <c r="E11" t="s">
        <v>122</v>
      </c>
      <c r="F11" t="s">
        <v>26</v>
      </c>
      <c r="N11">
        <v>4.5199999999999996</v>
      </c>
    </row>
    <row r="12" spans="1:16" ht="15" customHeight="1">
      <c r="A12" s="82" t="s">
        <v>53</v>
      </c>
      <c r="B12" t="s">
        <v>108</v>
      </c>
      <c r="C12" t="s">
        <v>19</v>
      </c>
      <c r="D12" t="s">
        <v>21</v>
      </c>
      <c r="E12" t="s">
        <v>122</v>
      </c>
      <c r="F12" t="s">
        <v>26</v>
      </c>
      <c r="N12">
        <v>0.53</v>
      </c>
    </row>
    <row r="13" spans="1:16" ht="15" customHeight="1">
      <c r="A13" s="82" t="s">
        <v>53</v>
      </c>
      <c r="B13" t="s">
        <v>88</v>
      </c>
      <c r="C13" t="s">
        <v>19</v>
      </c>
      <c r="D13" t="s">
        <v>21</v>
      </c>
      <c r="E13" t="s">
        <v>122</v>
      </c>
      <c r="F13" t="s">
        <v>26</v>
      </c>
      <c r="N13">
        <v>0.46</v>
      </c>
    </row>
    <row r="14" spans="1:16" ht="15" customHeight="1">
      <c r="A14" s="82" t="s">
        <v>53</v>
      </c>
      <c r="B14" t="s">
        <v>89</v>
      </c>
      <c r="C14" t="s">
        <v>19</v>
      </c>
      <c r="D14" t="s">
        <v>21</v>
      </c>
      <c r="E14" t="s">
        <v>122</v>
      </c>
      <c r="F14" t="s">
        <v>26</v>
      </c>
      <c r="N14">
        <v>2.99</v>
      </c>
    </row>
    <row r="15" spans="1:16" ht="15" customHeight="1">
      <c r="A15" s="82" t="s">
        <v>53</v>
      </c>
      <c r="B15" t="s">
        <v>87</v>
      </c>
      <c r="C15" t="s">
        <v>19</v>
      </c>
      <c r="D15" t="s">
        <v>21</v>
      </c>
      <c r="E15" t="s">
        <v>122</v>
      </c>
      <c r="F15" t="s">
        <v>26</v>
      </c>
      <c r="N15">
        <v>3.44</v>
      </c>
    </row>
    <row r="16" spans="1:16" ht="15" customHeight="1">
      <c r="A16" s="82" t="s">
        <v>53</v>
      </c>
      <c r="B16" t="s">
        <v>92</v>
      </c>
      <c r="C16" t="s">
        <v>19</v>
      </c>
      <c r="D16" t="s">
        <v>21</v>
      </c>
      <c r="E16" t="s">
        <v>122</v>
      </c>
      <c r="F16" t="s">
        <v>26</v>
      </c>
      <c r="N16">
        <v>14.4</v>
      </c>
      <c r="O16">
        <v>11.5</v>
      </c>
      <c r="P16">
        <v>500000000</v>
      </c>
    </row>
    <row r="17" spans="1:16" ht="15" customHeight="1">
      <c r="A17" s="82" t="s">
        <v>53</v>
      </c>
      <c r="B17" t="s">
        <v>95</v>
      </c>
      <c r="C17" t="s">
        <v>19</v>
      </c>
      <c r="D17" t="s">
        <v>21</v>
      </c>
      <c r="E17" t="s">
        <v>122</v>
      </c>
      <c r="F17" t="s">
        <v>26</v>
      </c>
      <c r="N17">
        <v>5.75</v>
      </c>
      <c r="O17">
        <v>5.75</v>
      </c>
      <c r="P17">
        <v>5.75</v>
      </c>
    </row>
    <row r="18" spans="1:16" ht="15" customHeight="1">
      <c r="A18" s="82" t="s">
        <v>53</v>
      </c>
      <c r="B18" t="s">
        <v>94</v>
      </c>
      <c r="C18" t="s">
        <v>19</v>
      </c>
      <c r="D18" t="s">
        <v>21</v>
      </c>
      <c r="E18" t="s">
        <v>122</v>
      </c>
      <c r="F18" t="s">
        <v>26</v>
      </c>
      <c r="N18">
        <v>11.5</v>
      </c>
      <c r="O18">
        <v>11.5</v>
      </c>
      <c r="P18">
        <v>11.5</v>
      </c>
    </row>
    <row r="19" spans="1:16" ht="15" customHeight="1">
      <c r="A19" s="82" t="s">
        <v>53</v>
      </c>
      <c r="B19" t="s">
        <v>97</v>
      </c>
      <c r="C19" t="s">
        <v>19</v>
      </c>
      <c r="D19" t="s">
        <v>21</v>
      </c>
      <c r="E19" t="s">
        <v>122</v>
      </c>
      <c r="F19" t="s">
        <v>26</v>
      </c>
      <c r="N19">
        <v>5.75</v>
      </c>
      <c r="O19">
        <v>5.75</v>
      </c>
      <c r="P19">
        <v>5.75</v>
      </c>
    </row>
    <row r="20" spans="1:16" ht="15" customHeight="1">
      <c r="A20" s="82" t="s">
        <v>53</v>
      </c>
      <c r="B20" t="s">
        <v>100</v>
      </c>
      <c r="C20" t="s">
        <v>19</v>
      </c>
      <c r="D20" t="s">
        <v>21</v>
      </c>
      <c r="E20" t="s">
        <v>122</v>
      </c>
      <c r="F20" t="s">
        <v>26</v>
      </c>
      <c r="N20">
        <v>2.94</v>
      </c>
      <c r="O20">
        <v>0</v>
      </c>
      <c r="P20">
        <v>500000000</v>
      </c>
    </row>
    <row r="21" spans="1:16" ht="15" customHeight="1">
      <c r="A21" s="82" t="s">
        <v>53</v>
      </c>
      <c r="B21" t="s">
        <v>91</v>
      </c>
      <c r="C21" t="s">
        <v>19</v>
      </c>
      <c r="D21" t="s">
        <v>21</v>
      </c>
      <c r="E21" t="s">
        <v>122</v>
      </c>
      <c r="F21" t="s">
        <v>26</v>
      </c>
      <c r="N21">
        <v>15.5</v>
      </c>
      <c r="O21">
        <v>12.6</v>
      </c>
      <c r="P21">
        <v>500000000</v>
      </c>
    </row>
    <row r="22" spans="1:16" ht="15" customHeight="1">
      <c r="A22" s="82" t="s">
        <v>53</v>
      </c>
      <c r="B22" t="s">
        <v>90</v>
      </c>
      <c r="C22" t="s">
        <v>19</v>
      </c>
      <c r="D22" t="s">
        <v>21</v>
      </c>
      <c r="E22" t="s">
        <v>122</v>
      </c>
      <c r="F22" t="s">
        <v>26</v>
      </c>
      <c r="N22">
        <v>16</v>
      </c>
      <c r="O22">
        <v>13.1</v>
      </c>
      <c r="P22">
        <v>500000000</v>
      </c>
    </row>
    <row r="23" spans="1:16" ht="15" customHeight="1">
      <c r="A23" s="82" t="s">
        <v>53</v>
      </c>
      <c r="B23" t="s">
        <v>107</v>
      </c>
      <c r="C23" t="s">
        <v>19</v>
      </c>
      <c r="D23" t="s">
        <v>21</v>
      </c>
      <c r="E23" t="s">
        <v>122</v>
      </c>
      <c r="F23" t="s">
        <v>26</v>
      </c>
      <c r="N23">
        <v>0.53</v>
      </c>
    </row>
    <row r="24" spans="1:16" ht="15" customHeight="1">
      <c r="A24" s="82" t="s">
        <v>53</v>
      </c>
      <c r="B24" t="s">
        <v>105</v>
      </c>
      <c r="C24" t="s">
        <v>19</v>
      </c>
      <c r="D24" t="s">
        <v>21</v>
      </c>
      <c r="E24" t="s">
        <v>122</v>
      </c>
      <c r="F24" t="s">
        <v>26</v>
      </c>
      <c r="N24">
        <v>1.06</v>
      </c>
    </row>
    <row r="25" spans="1:16" ht="15" customHeight="1">
      <c r="A25" s="82" t="s">
        <v>53</v>
      </c>
      <c r="B25" t="s">
        <v>103</v>
      </c>
      <c r="C25" t="s">
        <v>19</v>
      </c>
      <c r="D25" t="s">
        <v>21</v>
      </c>
      <c r="E25" t="s">
        <v>122</v>
      </c>
      <c r="F25" t="s">
        <v>26</v>
      </c>
      <c r="N25">
        <v>1.06</v>
      </c>
    </row>
    <row r="26" spans="1:16" ht="15" customHeight="1">
      <c r="A26" s="82" t="s">
        <v>56</v>
      </c>
      <c r="B26" t="s">
        <v>93</v>
      </c>
      <c r="C26" t="s">
        <v>19</v>
      </c>
      <c r="D26" t="s">
        <v>21</v>
      </c>
      <c r="E26" t="s">
        <v>122</v>
      </c>
      <c r="F26" t="s">
        <v>26</v>
      </c>
      <c r="N26">
        <v>0</v>
      </c>
      <c r="O26">
        <v>0</v>
      </c>
      <c r="P26">
        <v>0</v>
      </c>
    </row>
    <row r="27" spans="1:16" ht="15" customHeight="1">
      <c r="A27" s="82" t="s">
        <v>56</v>
      </c>
      <c r="B27" t="s">
        <v>98</v>
      </c>
      <c r="C27" t="s">
        <v>19</v>
      </c>
      <c r="D27" t="s">
        <v>21</v>
      </c>
      <c r="E27" t="s">
        <v>122</v>
      </c>
      <c r="F27" t="s">
        <v>26</v>
      </c>
      <c r="N27">
        <v>5.75</v>
      </c>
      <c r="O27">
        <v>5.75</v>
      </c>
      <c r="P27">
        <v>5.75</v>
      </c>
    </row>
    <row r="28" spans="1:16" ht="15" customHeight="1">
      <c r="A28" s="82" t="s">
        <v>56</v>
      </c>
      <c r="B28" t="s">
        <v>96</v>
      </c>
      <c r="C28" t="s">
        <v>19</v>
      </c>
      <c r="D28" t="s">
        <v>21</v>
      </c>
      <c r="E28" t="s">
        <v>122</v>
      </c>
      <c r="F28" t="s">
        <v>26</v>
      </c>
      <c r="N28">
        <v>5.75</v>
      </c>
      <c r="O28">
        <v>5.75</v>
      </c>
      <c r="P28">
        <v>5.75</v>
      </c>
    </row>
    <row r="29" spans="1:16" ht="15" customHeight="1">
      <c r="A29" s="82" t="s">
        <v>56</v>
      </c>
      <c r="B29" t="s">
        <v>99</v>
      </c>
      <c r="C29" t="s">
        <v>19</v>
      </c>
      <c r="D29" t="s">
        <v>21</v>
      </c>
      <c r="E29" t="s">
        <v>122</v>
      </c>
      <c r="F29" t="s">
        <v>26</v>
      </c>
      <c r="N29">
        <v>0</v>
      </c>
      <c r="O29">
        <v>0</v>
      </c>
      <c r="P29">
        <v>0</v>
      </c>
    </row>
    <row r="30" spans="1:16" ht="15" customHeight="1">
      <c r="A30" s="82" t="s">
        <v>56</v>
      </c>
      <c r="B30" t="s">
        <v>101</v>
      </c>
      <c r="C30" t="s">
        <v>19</v>
      </c>
      <c r="D30" t="s">
        <v>21</v>
      </c>
      <c r="E30" t="s">
        <v>122</v>
      </c>
      <c r="F30" t="s">
        <v>26</v>
      </c>
      <c r="N30">
        <v>1.47</v>
      </c>
      <c r="O30">
        <v>0</v>
      </c>
      <c r="P30">
        <v>500000000</v>
      </c>
    </row>
    <row r="31" spans="1:16" ht="15" customHeight="1">
      <c r="A31" s="82" t="s">
        <v>56</v>
      </c>
      <c r="B31" t="s">
        <v>102</v>
      </c>
      <c r="C31" t="s">
        <v>19</v>
      </c>
      <c r="D31" t="s">
        <v>21</v>
      </c>
      <c r="E31" t="s">
        <v>122</v>
      </c>
      <c r="F31" t="s">
        <v>26</v>
      </c>
      <c r="N31">
        <v>1.47</v>
      </c>
      <c r="O31">
        <v>0</v>
      </c>
      <c r="P31">
        <v>500000000</v>
      </c>
    </row>
    <row r="32" spans="1:16" ht="15" customHeight="1">
      <c r="A32" s="82" t="s">
        <v>56</v>
      </c>
      <c r="B32" t="s">
        <v>116</v>
      </c>
      <c r="C32" t="s">
        <v>19</v>
      </c>
      <c r="D32" t="s">
        <v>21</v>
      </c>
      <c r="E32" t="s">
        <v>122</v>
      </c>
      <c r="F32" t="s">
        <v>26</v>
      </c>
      <c r="N32">
        <v>4.3600000000000003</v>
      </c>
    </row>
    <row r="33" spans="1:16" ht="15" customHeight="1">
      <c r="A33" s="82" t="s">
        <v>56</v>
      </c>
      <c r="B33" t="s">
        <v>92</v>
      </c>
      <c r="C33" t="s">
        <v>19</v>
      </c>
      <c r="D33" t="s">
        <v>21</v>
      </c>
      <c r="E33" t="s">
        <v>122</v>
      </c>
      <c r="F33" t="s">
        <v>26</v>
      </c>
      <c r="N33">
        <v>14.4</v>
      </c>
      <c r="O33">
        <v>11.5</v>
      </c>
      <c r="P33">
        <v>500000000</v>
      </c>
    </row>
    <row r="34" spans="1:16" ht="15" customHeight="1">
      <c r="A34" s="82" t="s">
        <v>56</v>
      </c>
      <c r="B34" t="s">
        <v>95</v>
      </c>
      <c r="C34" t="s">
        <v>19</v>
      </c>
      <c r="D34" t="s">
        <v>21</v>
      </c>
      <c r="E34" t="s">
        <v>122</v>
      </c>
      <c r="F34" t="s">
        <v>26</v>
      </c>
      <c r="N34">
        <v>5.75</v>
      </c>
      <c r="O34">
        <v>5.75</v>
      </c>
      <c r="P34">
        <v>5.75</v>
      </c>
    </row>
    <row r="35" spans="1:16" ht="15" customHeight="1">
      <c r="A35" s="82" t="s">
        <v>56</v>
      </c>
      <c r="B35" t="s">
        <v>94</v>
      </c>
      <c r="C35" t="s">
        <v>19</v>
      </c>
      <c r="D35" t="s">
        <v>21</v>
      </c>
      <c r="E35" t="s">
        <v>122</v>
      </c>
      <c r="F35" t="s">
        <v>26</v>
      </c>
      <c r="N35">
        <v>11.5</v>
      </c>
      <c r="O35">
        <v>11.5</v>
      </c>
      <c r="P35">
        <v>11.5</v>
      </c>
    </row>
    <row r="36" spans="1:16" ht="15" customHeight="1">
      <c r="A36" s="82" t="s">
        <v>56</v>
      </c>
      <c r="B36" t="s">
        <v>97</v>
      </c>
      <c r="C36" t="s">
        <v>19</v>
      </c>
      <c r="D36" t="s">
        <v>21</v>
      </c>
      <c r="E36" t="s">
        <v>122</v>
      </c>
      <c r="F36" t="s">
        <v>26</v>
      </c>
      <c r="N36">
        <v>5.75</v>
      </c>
      <c r="O36">
        <v>5.75</v>
      </c>
      <c r="P36">
        <v>5.75</v>
      </c>
    </row>
    <row r="37" spans="1:16" ht="15" customHeight="1">
      <c r="A37" s="82" t="s">
        <v>56</v>
      </c>
      <c r="B37" t="s">
        <v>100</v>
      </c>
      <c r="C37" t="s">
        <v>19</v>
      </c>
      <c r="D37" t="s">
        <v>21</v>
      </c>
      <c r="E37" t="s">
        <v>122</v>
      </c>
      <c r="F37" t="s">
        <v>26</v>
      </c>
      <c r="N37">
        <v>2.94</v>
      </c>
      <c r="O37">
        <v>0</v>
      </c>
      <c r="P37">
        <v>500000000</v>
      </c>
    </row>
    <row r="38" spans="1:16" ht="15" customHeight="1">
      <c r="A38" s="82" t="s">
        <v>56</v>
      </c>
      <c r="B38" t="s">
        <v>91</v>
      </c>
      <c r="C38" t="s">
        <v>19</v>
      </c>
      <c r="D38" t="s">
        <v>21</v>
      </c>
      <c r="E38" t="s">
        <v>122</v>
      </c>
      <c r="F38" t="s">
        <v>26</v>
      </c>
      <c r="N38">
        <v>14.4</v>
      </c>
      <c r="O38">
        <v>11.5</v>
      </c>
      <c r="P38">
        <v>500000000</v>
      </c>
    </row>
    <row r="39" spans="1:16" ht="15" customHeight="1">
      <c r="A39" s="82" t="s">
        <v>56</v>
      </c>
      <c r="B39" t="s">
        <v>90</v>
      </c>
      <c r="C39" t="s">
        <v>19</v>
      </c>
      <c r="D39" t="s">
        <v>21</v>
      </c>
      <c r="E39" t="s">
        <v>122</v>
      </c>
      <c r="F39" t="s">
        <v>26</v>
      </c>
      <c r="N39">
        <v>14.4</v>
      </c>
      <c r="O39">
        <v>11.5</v>
      </c>
      <c r="P39">
        <v>500000000</v>
      </c>
    </row>
    <row r="40" spans="1:16" ht="15" customHeight="1">
      <c r="A40" s="82" t="s">
        <v>59</v>
      </c>
      <c r="B40" t="s">
        <v>93</v>
      </c>
      <c r="C40" t="s">
        <v>19</v>
      </c>
      <c r="D40" t="s">
        <v>21</v>
      </c>
      <c r="E40" t="s">
        <v>122</v>
      </c>
      <c r="F40" t="s">
        <v>26</v>
      </c>
      <c r="N40">
        <v>0</v>
      </c>
      <c r="O40">
        <v>0</v>
      </c>
      <c r="P40">
        <v>0</v>
      </c>
    </row>
    <row r="41" spans="1:16" ht="15" customHeight="1">
      <c r="A41" s="82" t="s">
        <v>59</v>
      </c>
      <c r="B41" t="s">
        <v>98</v>
      </c>
      <c r="C41" t="s">
        <v>19</v>
      </c>
      <c r="D41" t="s">
        <v>21</v>
      </c>
      <c r="E41" t="s">
        <v>122</v>
      </c>
      <c r="F41" t="s">
        <v>26</v>
      </c>
      <c r="G41" t="s">
        <v>475</v>
      </c>
      <c r="H41" t="s">
        <v>472</v>
      </c>
      <c r="I41" t="s">
        <v>449</v>
      </c>
      <c r="J41" t="s">
        <v>447</v>
      </c>
      <c r="K41" t="s">
        <v>476</v>
      </c>
      <c r="L41" t="s">
        <v>474</v>
      </c>
      <c r="M41" t="s">
        <v>449</v>
      </c>
      <c r="N41">
        <v>5.75</v>
      </c>
    </row>
    <row r="42" spans="1:16" ht="15" customHeight="1">
      <c r="A42" s="82" t="s">
        <v>59</v>
      </c>
      <c r="B42" t="s">
        <v>96</v>
      </c>
      <c r="C42" t="s">
        <v>19</v>
      </c>
      <c r="D42" t="s">
        <v>21</v>
      </c>
      <c r="E42" t="s">
        <v>122</v>
      </c>
      <c r="F42" t="s">
        <v>26</v>
      </c>
      <c r="G42" t="s">
        <v>471</v>
      </c>
      <c r="H42" t="s">
        <v>472</v>
      </c>
      <c r="I42" t="s">
        <v>449</v>
      </c>
      <c r="J42" t="s">
        <v>447</v>
      </c>
      <c r="K42" t="s">
        <v>473</v>
      </c>
      <c r="L42" t="s">
        <v>474</v>
      </c>
      <c r="M42" t="s">
        <v>449</v>
      </c>
      <c r="N42">
        <v>5.75</v>
      </c>
    </row>
    <row r="43" spans="1:16" ht="15" customHeight="1">
      <c r="A43" s="82" t="s">
        <v>59</v>
      </c>
      <c r="B43" t="s">
        <v>99</v>
      </c>
      <c r="C43" t="s">
        <v>19</v>
      </c>
      <c r="D43" t="s">
        <v>21</v>
      </c>
      <c r="E43" t="s">
        <v>122</v>
      </c>
      <c r="F43" t="s">
        <v>26</v>
      </c>
      <c r="N43">
        <v>0</v>
      </c>
      <c r="O43">
        <v>0</v>
      </c>
      <c r="P43">
        <v>0</v>
      </c>
    </row>
    <row r="44" spans="1:16" ht="15" customHeight="1">
      <c r="A44" s="82" t="s">
        <v>59</v>
      </c>
      <c r="B44" t="s">
        <v>101</v>
      </c>
      <c r="C44" t="s">
        <v>19</v>
      </c>
      <c r="D44" t="s">
        <v>21</v>
      </c>
      <c r="E44" t="s">
        <v>122</v>
      </c>
      <c r="F44" t="s">
        <v>26</v>
      </c>
      <c r="N44">
        <v>0</v>
      </c>
      <c r="O44">
        <v>0</v>
      </c>
      <c r="P44">
        <v>0</v>
      </c>
    </row>
    <row r="45" spans="1:16" ht="15" customHeight="1">
      <c r="A45" s="82" t="s">
        <v>59</v>
      </c>
      <c r="B45" t="s">
        <v>102</v>
      </c>
      <c r="C45" t="s">
        <v>19</v>
      </c>
      <c r="D45" t="s">
        <v>21</v>
      </c>
      <c r="E45" t="s">
        <v>122</v>
      </c>
      <c r="F45" t="s">
        <v>26</v>
      </c>
      <c r="N45">
        <v>0</v>
      </c>
      <c r="O45">
        <v>0</v>
      </c>
      <c r="P45">
        <v>0</v>
      </c>
    </row>
    <row r="46" spans="1:16" ht="15" customHeight="1">
      <c r="A46" s="82" t="s">
        <v>59</v>
      </c>
      <c r="B46" t="s">
        <v>116</v>
      </c>
      <c r="C46" t="s">
        <v>19</v>
      </c>
      <c r="D46" t="s">
        <v>21</v>
      </c>
      <c r="E46" t="s">
        <v>122</v>
      </c>
      <c r="F46" t="s">
        <v>26</v>
      </c>
      <c r="G46" t="s">
        <v>132</v>
      </c>
      <c r="H46" t="s">
        <v>133</v>
      </c>
      <c r="J46" t="s">
        <v>125</v>
      </c>
      <c r="K46" t="s">
        <v>134</v>
      </c>
      <c r="L46" t="s">
        <v>135</v>
      </c>
      <c r="M46" t="s">
        <v>128</v>
      </c>
      <c r="N46">
        <v>3.19</v>
      </c>
    </row>
    <row r="47" spans="1:16" ht="15" customHeight="1">
      <c r="A47" s="82" t="s">
        <v>59</v>
      </c>
      <c r="B47" t="s">
        <v>92</v>
      </c>
      <c r="C47" t="s">
        <v>19</v>
      </c>
      <c r="D47" t="s">
        <v>21</v>
      </c>
      <c r="E47" t="s">
        <v>122</v>
      </c>
      <c r="F47" t="s">
        <v>26</v>
      </c>
      <c r="N47">
        <v>11.5</v>
      </c>
    </row>
    <row r="48" spans="1:16" ht="15" customHeight="1">
      <c r="A48" s="82" t="s">
        <v>59</v>
      </c>
      <c r="B48" t="s">
        <v>95</v>
      </c>
      <c r="C48" t="s">
        <v>19</v>
      </c>
      <c r="D48" t="s">
        <v>21</v>
      </c>
      <c r="E48" t="s">
        <v>122</v>
      </c>
      <c r="F48" t="s">
        <v>26</v>
      </c>
      <c r="N48">
        <v>5.75</v>
      </c>
    </row>
    <row r="49" spans="1:16" ht="15" customHeight="1">
      <c r="A49" s="82" t="s">
        <v>59</v>
      </c>
      <c r="B49" t="s">
        <v>94</v>
      </c>
      <c r="C49" t="s">
        <v>19</v>
      </c>
      <c r="D49" t="s">
        <v>21</v>
      </c>
      <c r="E49" t="s">
        <v>122</v>
      </c>
      <c r="F49" t="s">
        <v>26</v>
      </c>
      <c r="N49">
        <v>11.5</v>
      </c>
    </row>
    <row r="50" spans="1:16" ht="15" customHeight="1">
      <c r="A50" s="82" t="s">
        <v>59</v>
      </c>
      <c r="B50" t="s">
        <v>97</v>
      </c>
      <c r="C50" t="s">
        <v>19</v>
      </c>
      <c r="D50" t="s">
        <v>21</v>
      </c>
      <c r="E50" t="s">
        <v>122</v>
      </c>
      <c r="F50" t="s">
        <v>26</v>
      </c>
      <c r="N50">
        <v>5.75</v>
      </c>
    </row>
    <row r="51" spans="1:16" ht="15" customHeight="1">
      <c r="A51" s="82" t="s">
        <v>59</v>
      </c>
      <c r="B51" t="s">
        <v>100</v>
      </c>
      <c r="C51" t="s">
        <v>19</v>
      </c>
      <c r="D51" t="s">
        <v>21</v>
      </c>
      <c r="E51" t="s">
        <v>122</v>
      </c>
      <c r="F51" t="s">
        <v>26</v>
      </c>
      <c r="N51">
        <v>0</v>
      </c>
      <c r="O51">
        <v>0</v>
      </c>
      <c r="P51">
        <v>0</v>
      </c>
    </row>
    <row r="52" spans="1:16" ht="15" customHeight="1">
      <c r="A52" s="82" t="s">
        <v>59</v>
      </c>
      <c r="B52" t="s">
        <v>91</v>
      </c>
      <c r="C52" t="s">
        <v>19</v>
      </c>
      <c r="D52" t="s">
        <v>21</v>
      </c>
      <c r="E52" t="s">
        <v>122</v>
      </c>
      <c r="F52" t="s">
        <v>26</v>
      </c>
      <c r="N52">
        <v>11.5</v>
      </c>
    </row>
    <row r="53" spans="1:16" ht="15" customHeight="1">
      <c r="A53" s="82" t="s">
        <v>59</v>
      </c>
      <c r="B53" t="s">
        <v>90</v>
      </c>
      <c r="C53" t="s">
        <v>19</v>
      </c>
      <c r="D53" t="s">
        <v>21</v>
      </c>
      <c r="E53" t="s">
        <v>122</v>
      </c>
      <c r="F53" t="s">
        <v>26</v>
      </c>
      <c r="N53">
        <v>11.5</v>
      </c>
    </row>
    <row r="54" spans="1:16" ht="15" customHeight="1">
      <c r="A54" s="82" t="s">
        <v>60</v>
      </c>
      <c r="B54" t="s">
        <v>93</v>
      </c>
      <c r="C54" t="s">
        <v>19</v>
      </c>
      <c r="D54" t="s">
        <v>21</v>
      </c>
      <c r="E54" t="s">
        <v>122</v>
      </c>
      <c r="F54" t="s">
        <v>26</v>
      </c>
      <c r="N54">
        <v>0</v>
      </c>
      <c r="O54">
        <v>0</v>
      </c>
      <c r="P54">
        <v>0</v>
      </c>
    </row>
    <row r="55" spans="1:16" ht="15" customHeight="1">
      <c r="A55" s="82" t="s">
        <v>60</v>
      </c>
      <c r="B55" t="s">
        <v>98</v>
      </c>
      <c r="C55" t="s">
        <v>19</v>
      </c>
      <c r="D55" t="s">
        <v>21</v>
      </c>
      <c r="E55" t="s">
        <v>122</v>
      </c>
      <c r="F55" t="s">
        <v>26</v>
      </c>
      <c r="N55">
        <v>0</v>
      </c>
      <c r="O55">
        <v>0</v>
      </c>
      <c r="P55">
        <v>0</v>
      </c>
    </row>
    <row r="56" spans="1:16" ht="15" customHeight="1">
      <c r="A56" s="82" t="s">
        <v>60</v>
      </c>
      <c r="B56" t="s">
        <v>96</v>
      </c>
      <c r="C56" t="s">
        <v>19</v>
      </c>
      <c r="D56" t="s">
        <v>21</v>
      </c>
      <c r="E56" t="s">
        <v>122</v>
      </c>
      <c r="F56" t="s">
        <v>26</v>
      </c>
      <c r="N56">
        <v>0</v>
      </c>
      <c r="O56">
        <v>0</v>
      </c>
      <c r="P56">
        <v>0</v>
      </c>
    </row>
    <row r="57" spans="1:16" ht="15" customHeight="1">
      <c r="A57" s="82" t="s">
        <v>60</v>
      </c>
      <c r="B57" t="s">
        <v>99</v>
      </c>
      <c r="C57" t="s">
        <v>19</v>
      </c>
      <c r="D57" t="s">
        <v>21</v>
      </c>
      <c r="E57" t="s">
        <v>122</v>
      </c>
      <c r="F57" t="s">
        <v>26</v>
      </c>
      <c r="N57">
        <v>0</v>
      </c>
      <c r="O57">
        <v>0</v>
      </c>
      <c r="P57">
        <v>0</v>
      </c>
    </row>
    <row r="58" spans="1:16" ht="15" customHeight="1">
      <c r="A58" s="82" t="s">
        <v>60</v>
      </c>
      <c r="B58" t="s">
        <v>101</v>
      </c>
      <c r="C58" t="s">
        <v>19</v>
      </c>
      <c r="D58" t="s">
        <v>21</v>
      </c>
      <c r="E58" t="s">
        <v>122</v>
      </c>
      <c r="F58" t="s">
        <v>26</v>
      </c>
      <c r="N58">
        <v>1.47</v>
      </c>
      <c r="O58">
        <v>0</v>
      </c>
      <c r="P58">
        <v>500000000</v>
      </c>
    </row>
    <row r="59" spans="1:16" ht="15" customHeight="1">
      <c r="A59" s="82" t="s">
        <v>60</v>
      </c>
      <c r="B59" t="s">
        <v>102</v>
      </c>
      <c r="C59" t="s">
        <v>19</v>
      </c>
      <c r="D59" t="s">
        <v>21</v>
      </c>
      <c r="E59" t="s">
        <v>122</v>
      </c>
      <c r="F59" t="s">
        <v>26</v>
      </c>
      <c r="N59">
        <v>1.47</v>
      </c>
      <c r="O59">
        <v>0</v>
      </c>
      <c r="P59">
        <v>500000000</v>
      </c>
    </row>
    <row r="60" spans="1:16" ht="15" customHeight="1">
      <c r="A60" s="82" t="s">
        <v>60</v>
      </c>
      <c r="B60" t="s">
        <v>116</v>
      </c>
      <c r="C60" t="s">
        <v>19</v>
      </c>
      <c r="D60" t="s">
        <v>21</v>
      </c>
      <c r="E60" t="s">
        <v>122</v>
      </c>
      <c r="F60" t="s">
        <v>26</v>
      </c>
      <c r="G60" t="s">
        <v>136</v>
      </c>
      <c r="H60" t="s">
        <v>133</v>
      </c>
      <c r="J60" t="s">
        <v>125</v>
      </c>
      <c r="K60" t="s">
        <v>137</v>
      </c>
      <c r="L60" t="s">
        <v>135</v>
      </c>
      <c r="M60" t="s">
        <v>128</v>
      </c>
      <c r="N60">
        <v>1.17</v>
      </c>
    </row>
    <row r="61" spans="1:16" ht="15" customHeight="1">
      <c r="A61" s="82" t="s">
        <v>60</v>
      </c>
      <c r="B61" t="s">
        <v>92</v>
      </c>
      <c r="C61" t="s">
        <v>19</v>
      </c>
      <c r="D61" t="s">
        <v>21</v>
      </c>
      <c r="E61" t="s">
        <v>122</v>
      </c>
      <c r="F61" t="s">
        <v>26</v>
      </c>
      <c r="N61">
        <v>2.94</v>
      </c>
      <c r="O61">
        <v>0</v>
      </c>
      <c r="P61">
        <v>500000000</v>
      </c>
    </row>
    <row r="62" spans="1:16" ht="15" customHeight="1">
      <c r="A62" s="82" t="s">
        <v>60</v>
      </c>
      <c r="B62" t="s">
        <v>95</v>
      </c>
      <c r="C62" t="s">
        <v>19</v>
      </c>
      <c r="D62" t="s">
        <v>21</v>
      </c>
      <c r="E62" t="s">
        <v>122</v>
      </c>
      <c r="F62" t="s">
        <v>26</v>
      </c>
      <c r="N62">
        <v>0</v>
      </c>
      <c r="O62">
        <v>0</v>
      </c>
      <c r="P62">
        <v>0</v>
      </c>
    </row>
    <row r="63" spans="1:16" ht="15" customHeight="1">
      <c r="A63" s="82" t="s">
        <v>60</v>
      </c>
      <c r="B63" t="s">
        <v>94</v>
      </c>
      <c r="C63" t="s">
        <v>19</v>
      </c>
      <c r="D63" t="s">
        <v>21</v>
      </c>
      <c r="E63" t="s">
        <v>122</v>
      </c>
      <c r="F63" t="s">
        <v>26</v>
      </c>
      <c r="N63">
        <v>0</v>
      </c>
      <c r="O63">
        <v>0</v>
      </c>
      <c r="P63">
        <v>0</v>
      </c>
    </row>
    <row r="64" spans="1:16" ht="15" customHeight="1">
      <c r="A64" s="82" t="s">
        <v>60</v>
      </c>
      <c r="B64" t="s">
        <v>97</v>
      </c>
      <c r="C64" t="s">
        <v>19</v>
      </c>
      <c r="D64" t="s">
        <v>21</v>
      </c>
      <c r="E64" t="s">
        <v>122</v>
      </c>
      <c r="F64" t="s">
        <v>26</v>
      </c>
      <c r="N64">
        <v>0</v>
      </c>
      <c r="O64">
        <v>0</v>
      </c>
      <c r="P64">
        <v>0</v>
      </c>
    </row>
    <row r="65" spans="1:16" ht="15" customHeight="1">
      <c r="A65" s="82" t="s">
        <v>60</v>
      </c>
      <c r="B65" t="s">
        <v>100</v>
      </c>
      <c r="C65" t="s">
        <v>19</v>
      </c>
      <c r="D65" t="s">
        <v>21</v>
      </c>
      <c r="E65" t="s">
        <v>122</v>
      </c>
      <c r="F65" t="s">
        <v>26</v>
      </c>
      <c r="G65" t="s">
        <v>477</v>
      </c>
      <c r="H65" t="s">
        <v>453</v>
      </c>
      <c r="I65" t="s">
        <v>449</v>
      </c>
      <c r="J65" t="s">
        <v>447</v>
      </c>
      <c r="K65" t="s">
        <v>478</v>
      </c>
      <c r="L65" t="s">
        <v>474</v>
      </c>
      <c r="M65" t="s">
        <v>449</v>
      </c>
      <c r="N65">
        <v>2.94</v>
      </c>
      <c r="O65">
        <v>0</v>
      </c>
      <c r="P65">
        <v>500000000</v>
      </c>
    </row>
    <row r="66" spans="1:16" ht="15" customHeight="1">
      <c r="A66" s="82" t="s">
        <v>60</v>
      </c>
      <c r="B66" t="s">
        <v>91</v>
      </c>
      <c r="C66" t="s">
        <v>19</v>
      </c>
      <c r="D66" t="s">
        <v>21</v>
      </c>
      <c r="E66" t="s">
        <v>122</v>
      </c>
      <c r="F66" t="s">
        <v>26</v>
      </c>
      <c r="N66">
        <v>2.94</v>
      </c>
      <c r="O66">
        <v>0</v>
      </c>
      <c r="P66">
        <v>500000000</v>
      </c>
    </row>
    <row r="67" spans="1:16" ht="15" customHeight="1">
      <c r="A67" s="82" t="s">
        <v>60</v>
      </c>
      <c r="B67" t="s">
        <v>90</v>
      </c>
      <c r="C67" t="s">
        <v>19</v>
      </c>
      <c r="D67" t="s">
        <v>21</v>
      </c>
      <c r="E67" t="s">
        <v>122</v>
      </c>
      <c r="F67" t="s">
        <v>26</v>
      </c>
      <c r="N67">
        <v>2.94</v>
      </c>
      <c r="O67">
        <v>0</v>
      </c>
      <c r="P67">
        <v>500000000</v>
      </c>
    </row>
    <row r="68" spans="1:16" ht="15" customHeight="1">
      <c r="A68" s="82" t="s">
        <v>61</v>
      </c>
      <c r="B68" t="s">
        <v>93</v>
      </c>
      <c r="C68" t="s">
        <v>19</v>
      </c>
      <c r="D68" t="s">
        <v>21</v>
      </c>
      <c r="E68" t="s">
        <v>122</v>
      </c>
      <c r="F68" t="s">
        <v>26</v>
      </c>
      <c r="N68">
        <v>0</v>
      </c>
      <c r="O68">
        <v>0</v>
      </c>
      <c r="P68">
        <v>0</v>
      </c>
    </row>
    <row r="69" spans="1:16" ht="15" customHeight="1">
      <c r="A69" s="82" t="s">
        <v>61</v>
      </c>
      <c r="B69" t="s">
        <v>98</v>
      </c>
      <c r="C69" t="s">
        <v>19</v>
      </c>
      <c r="D69" t="s">
        <v>21</v>
      </c>
      <c r="E69" t="s">
        <v>122</v>
      </c>
      <c r="F69" t="s">
        <v>26</v>
      </c>
      <c r="N69">
        <v>0</v>
      </c>
      <c r="O69">
        <v>0</v>
      </c>
      <c r="P69">
        <v>0</v>
      </c>
    </row>
    <row r="70" spans="1:16" ht="15" customHeight="1">
      <c r="A70" s="82" t="s">
        <v>61</v>
      </c>
      <c r="B70" t="s">
        <v>96</v>
      </c>
      <c r="C70" t="s">
        <v>19</v>
      </c>
      <c r="D70" t="s">
        <v>21</v>
      </c>
      <c r="E70" t="s">
        <v>122</v>
      </c>
      <c r="F70" t="s">
        <v>26</v>
      </c>
      <c r="N70">
        <v>0</v>
      </c>
      <c r="O70">
        <v>0</v>
      </c>
      <c r="P70">
        <v>0</v>
      </c>
    </row>
    <row r="71" spans="1:16" ht="15" customHeight="1">
      <c r="A71" s="82" t="s">
        <v>61</v>
      </c>
      <c r="B71" t="s">
        <v>99</v>
      </c>
      <c r="C71" t="s">
        <v>19</v>
      </c>
      <c r="D71" t="s">
        <v>21</v>
      </c>
      <c r="E71" t="s">
        <v>122</v>
      </c>
      <c r="F71" t="s">
        <v>26</v>
      </c>
      <c r="N71">
        <v>0</v>
      </c>
      <c r="O71">
        <v>0</v>
      </c>
      <c r="P71">
        <v>0</v>
      </c>
    </row>
    <row r="72" spans="1:16" ht="15" customHeight="1">
      <c r="A72" s="82" t="s">
        <v>61</v>
      </c>
      <c r="B72" t="s">
        <v>101</v>
      </c>
      <c r="C72" t="s">
        <v>19</v>
      </c>
      <c r="D72" t="s">
        <v>21</v>
      </c>
      <c r="E72" t="s">
        <v>122</v>
      </c>
      <c r="F72" t="s">
        <v>26</v>
      </c>
      <c r="N72">
        <v>0</v>
      </c>
      <c r="O72">
        <v>0</v>
      </c>
      <c r="P72">
        <v>0</v>
      </c>
    </row>
    <row r="73" spans="1:16" ht="15" customHeight="1">
      <c r="A73" s="82" t="s">
        <v>61</v>
      </c>
      <c r="B73" t="s">
        <v>102</v>
      </c>
      <c r="C73" t="s">
        <v>19</v>
      </c>
      <c r="D73" t="s">
        <v>21</v>
      </c>
      <c r="E73" t="s">
        <v>122</v>
      </c>
      <c r="F73" t="s">
        <v>26</v>
      </c>
      <c r="N73">
        <v>0</v>
      </c>
      <c r="O73">
        <v>0</v>
      </c>
      <c r="P73">
        <v>0</v>
      </c>
    </row>
    <row r="74" spans="1:16" ht="15" customHeight="1">
      <c r="A74" s="82" t="s">
        <v>61</v>
      </c>
      <c r="B74" t="s">
        <v>116</v>
      </c>
      <c r="C74" t="s">
        <v>19</v>
      </c>
      <c r="D74" t="s">
        <v>21</v>
      </c>
      <c r="E74" t="s">
        <v>122</v>
      </c>
      <c r="F74" t="s">
        <v>26</v>
      </c>
      <c r="G74" t="s">
        <v>138</v>
      </c>
      <c r="H74" t="s">
        <v>133</v>
      </c>
      <c r="I74" t="s">
        <v>139</v>
      </c>
      <c r="J74" t="s">
        <v>125</v>
      </c>
      <c r="K74" t="s">
        <v>140</v>
      </c>
      <c r="L74" t="s">
        <v>135</v>
      </c>
      <c r="M74" t="s">
        <v>128</v>
      </c>
      <c r="N74">
        <v>0.16</v>
      </c>
    </row>
    <row r="75" spans="1:16" ht="15" customHeight="1">
      <c r="A75" s="82" t="s">
        <v>61</v>
      </c>
      <c r="B75" t="s">
        <v>92</v>
      </c>
      <c r="C75" t="s">
        <v>19</v>
      </c>
      <c r="D75" t="s">
        <v>21</v>
      </c>
      <c r="E75" t="s">
        <v>122</v>
      </c>
      <c r="F75" t="s">
        <v>26</v>
      </c>
      <c r="N75">
        <v>0</v>
      </c>
    </row>
    <row r="76" spans="1:16" ht="15" customHeight="1">
      <c r="A76" s="82" t="s">
        <v>61</v>
      </c>
      <c r="B76" t="s">
        <v>95</v>
      </c>
      <c r="C76" t="s">
        <v>19</v>
      </c>
      <c r="D76" t="s">
        <v>21</v>
      </c>
      <c r="E76" t="s">
        <v>122</v>
      </c>
      <c r="F76" t="s">
        <v>26</v>
      </c>
      <c r="N76">
        <v>0</v>
      </c>
      <c r="O76">
        <v>0</v>
      </c>
      <c r="P76">
        <v>0</v>
      </c>
    </row>
    <row r="77" spans="1:16" ht="15" customHeight="1">
      <c r="A77" s="82" t="s">
        <v>61</v>
      </c>
      <c r="B77" t="s">
        <v>94</v>
      </c>
      <c r="C77" t="s">
        <v>19</v>
      </c>
      <c r="D77" t="s">
        <v>21</v>
      </c>
      <c r="E77" t="s">
        <v>122</v>
      </c>
      <c r="F77" t="s">
        <v>26</v>
      </c>
      <c r="N77">
        <v>0</v>
      </c>
      <c r="O77">
        <v>0</v>
      </c>
      <c r="P77">
        <v>0</v>
      </c>
    </row>
    <row r="78" spans="1:16" ht="15" customHeight="1">
      <c r="A78" s="82" t="s">
        <v>61</v>
      </c>
      <c r="B78" t="s">
        <v>97</v>
      </c>
      <c r="C78" t="s">
        <v>19</v>
      </c>
      <c r="D78" t="s">
        <v>21</v>
      </c>
      <c r="E78" t="s">
        <v>122</v>
      </c>
      <c r="F78" t="s">
        <v>26</v>
      </c>
      <c r="N78">
        <v>0</v>
      </c>
      <c r="O78">
        <v>0</v>
      </c>
      <c r="P78">
        <v>0</v>
      </c>
    </row>
    <row r="79" spans="1:16" ht="15" customHeight="1">
      <c r="A79" s="82" t="s">
        <v>61</v>
      </c>
      <c r="B79" t="s">
        <v>100</v>
      </c>
      <c r="C79" t="s">
        <v>19</v>
      </c>
      <c r="D79" t="s">
        <v>21</v>
      </c>
      <c r="E79" t="s">
        <v>122</v>
      </c>
      <c r="F79" t="s">
        <v>26</v>
      </c>
      <c r="N79">
        <v>0</v>
      </c>
      <c r="O79">
        <v>0</v>
      </c>
      <c r="P79">
        <v>0</v>
      </c>
    </row>
    <row r="80" spans="1:16" ht="15" customHeight="1">
      <c r="A80" s="82" t="s">
        <v>61</v>
      </c>
      <c r="B80" t="s">
        <v>91</v>
      </c>
      <c r="C80" t="s">
        <v>19</v>
      </c>
      <c r="D80" t="s">
        <v>21</v>
      </c>
      <c r="E80" t="s">
        <v>122</v>
      </c>
      <c r="F80" t="s">
        <v>26</v>
      </c>
      <c r="N80">
        <v>1.06</v>
      </c>
    </row>
    <row r="81" spans="1:16" ht="15" customHeight="1">
      <c r="A81" s="82" t="s">
        <v>61</v>
      </c>
      <c r="B81" t="s">
        <v>90</v>
      </c>
      <c r="C81" t="s">
        <v>19</v>
      </c>
      <c r="D81" t="s">
        <v>21</v>
      </c>
      <c r="E81" t="s">
        <v>122</v>
      </c>
      <c r="F81" t="s">
        <v>26</v>
      </c>
      <c r="N81">
        <v>1.06</v>
      </c>
    </row>
    <row r="82" spans="1:16" ht="15" customHeight="1">
      <c r="A82" s="82" t="s">
        <v>61</v>
      </c>
      <c r="B82" t="s">
        <v>105</v>
      </c>
      <c r="C82" t="s">
        <v>19</v>
      </c>
      <c r="D82" t="s">
        <v>21</v>
      </c>
      <c r="E82" t="s">
        <v>122</v>
      </c>
      <c r="F82" t="s">
        <v>26</v>
      </c>
      <c r="G82" t="s">
        <v>479</v>
      </c>
      <c r="H82" t="s">
        <v>453</v>
      </c>
      <c r="I82" t="s">
        <v>449</v>
      </c>
      <c r="J82" t="s">
        <v>447</v>
      </c>
      <c r="K82" t="s">
        <v>480</v>
      </c>
      <c r="L82" t="s">
        <v>474</v>
      </c>
      <c r="M82" t="s">
        <v>449</v>
      </c>
      <c r="N82">
        <v>1.06</v>
      </c>
    </row>
    <row r="83" spans="1:16" ht="15" customHeight="1">
      <c r="A83" s="82" t="s">
        <v>61</v>
      </c>
      <c r="B83" t="s">
        <v>103</v>
      </c>
      <c r="C83" t="s">
        <v>19</v>
      </c>
      <c r="D83" t="s">
        <v>21</v>
      </c>
      <c r="E83" t="s">
        <v>122</v>
      </c>
      <c r="F83" t="s">
        <v>26</v>
      </c>
      <c r="N83">
        <v>1.06</v>
      </c>
    </row>
    <row r="84" spans="1:16" ht="15" customHeight="1">
      <c r="A84" s="82" t="s">
        <v>63</v>
      </c>
      <c r="B84" t="s">
        <v>108</v>
      </c>
      <c r="C84" t="s">
        <v>19</v>
      </c>
      <c r="D84" t="s">
        <v>21</v>
      </c>
      <c r="E84" t="s">
        <v>122</v>
      </c>
      <c r="F84" t="s">
        <v>26</v>
      </c>
      <c r="N84">
        <v>0.53</v>
      </c>
    </row>
    <row r="85" spans="1:16" ht="15" customHeight="1">
      <c r="A85" s="82" t="s">
        <v>63</v>
      </c>
      <c r="B85" t="s">
        <v>107</v>
      </c>
      <c r="C85" t="s">
        <v>19</v>
      </c>
      <c r="D85" t="s">
        <v>21</v>
      </c>
      <c r="E85" t="s">
        <v>122</v>
      </c>
      <c r="F85" t="s">
        <v>26</v>
      </c>
      <c r="N85">
        <v>0.53</v>
      </c>
    </row>
    <row r="86" spans="1:16" ht="15" customHeight="1">
      <c r="A86" s="82" t="s">
        <v>63</v>
      </c>
      <c r="B86" t="s">
        <v>90</v>
      </c>
      <c r="C86" t="s">
        <v>19</v>
      </c>
      <c r="D86" t="s">
        <v>21</v>
      </c>
      <c r="E86" t="s">
        <v>122</v>
      </c>
      <c r="F86" t="s">
        <v>26</v>
      </c>
      <c r="N86">
        <v>0.53</v>
      </c>
    </row>
    <row r="87" spans="1:16" ht="15" customHeight="1">
      <c r="A87" s="82" t="s">
        <v>64</v>
      </c>
      <c r="B87" t="s">
        <v>88</v>
      </c>
      <c r="C87" t="s">
        <v>19</v>
      </c>
      <c r="D87" t="s">
        <v>21</v>
      </c>
      <c r="E87" t="s">
        <v>122</v>
      </c>
      <c r="F87" t="s">
        <v>26</v>
      </c>
      <c r="N87">
        <v>0.46</v>
      </c>
    </row>
    <row r="88" spans="1:16" ht="15" customHeight="1">
      <c r="A88" s="82" t="s">
        <v>64</v>
      </c>
      <c r="B88" t="s">
        <v>89</v>
      </c>
      <c r="C88" t="s">
        <v>19</v>
      </c>
      <c r="D88" t="s">
        <v>21</v>
      </c>
      <c r="E88" t="s">
        <v>122</v>
      </c>
      <c r="F88" t="s">
        <v>26</v>
      </c>
      <c r="N88">
        <v>2.99</v>
      </c>
    </row>
    <row r="89" spans="1:16" ht="15" customHeight="1">
      <c r="A89" s="82" t="s">
        <v>64</v>
      </c>
      <c r="B89" t="s">
        <v>87</v>
      </c>
      <c r="C89" t="s">
        <v>19</v>
      </c>
      <c r="D89" t="s">
        <v>21</v>
      </c>
      <c r="E89" t="s">
        <v>122</v>
      </c>
      <c r="F89" t="s">
        <v>26</v>
      </c>
      <c r="N89">
        <v>3.44</v>
      </c>
    </row>
    <row r="90" spans="1:16" ht="15" customHeight="1">
      <c r="A90" s="82" t="s">
        <v>66</v>
      </c>
      <c r="B90" t="s">
        <v>88</v>
      </c>
      <c r="C90" t="s">
        <v>19</v>
      </c>
      <c r="D90" t="s">
        <v>21</v>
      </c>
      <c r="E90" t="s">
        <v>122</v>
      </c>
      <c r="F90" t="s">
        <v>26</v>
      </c>
      <c r="N90">
        <v>0.46</v>
      </c>
    </row>
    <row r="91" spans="1:16" ht="15" customHeight="1">
      <c r="A91" s="82" t="s">
        <v>66</v>
      </c>
      <c r="B91" t="s">
        <v>87</v>
      </c>
      <c r="C91" t="s">
        <v>19</v>
      </c>
      <c r="D91" t="s">
        <v>21</v>
      </c>
      <c r="E91" t="s">
        <v>122</v>
      </c>
      <c r="F91" t="s">
        <v>26</v>
      </c>
      <c r="N91">
        <v>0.46</v>
      </c>
    </row>
    <row r="92" spans="1:16" ht="15" customHeight="1">
      <c r="A92" s="82" t="s">
        <v>68</v>
      </c>
      <c r="B92" t="s">
        <v>88</v>
      </c>
      <c r="C92" t="s">
        <v>19</v>
      </c>
      <c r="D92" t="s">
        <v>21</v>
      </c>
      <c r="E92" t="s">
        <v>122</v>
      </c>
      <c r="F92" t="s">
        <v>26</v>
      </c>
      <c r="N92">
        <v>0</v>
      </c>
    </row>
    <row r="93" spans="1:16" ht="15" customHeight="1">
      <c r="A93" s="82" t="s">
        <v>68</v>
      </c>
      <c r="B93" t="s">
        <v>87</v>
      </c>
      <c r="C93" t="s">
        <v>19</v>
      </c>
      <c r="D93" t="s">
        <v>21</v>
      </c>
      <c r="E93" t="s">
        <v>122</v>
      </c>
      <c r="F93" t="s">
        <v>26</v>
      </c>
      <c r="N93">
        <v>0</v>
      </c>
    </row>
    <row r="94" spans="1:16" ht="15" customHeight="1">
      <c r="A94" s="82" t="s">
        <v>69</v>
      </c>
      <c r="B94" t="s">
        <v>89</v>
      </c>
      <c r="C94" t="s">
        <v>19</v>
      </c>
      <c r="D94" t="s">
        <v>21</v>
      </c>
      <c r="E94" t="s">
        <v>122</v>
      </c>
      <c r="F94" t="s">
        <v>26</v>
      </c>
      <c r="N94">
        <v>2.99</v>
      </c>
    </row>
    <row r="95" spans="1:16" ht="15" customHeight="1">
      <c r="A95" s="82" t="s">
        <v>69</v>
      </c>
      <c r="B95" t="s">
        <v>87</v>
      </c>
      <c r="C95" t="s">
        <v>19</v>
      </c>
      <c r="D95" t="s">
        <v>21</v>
      </c>
      <c r="E95" t="s">
        <v>122</v>
      </c>
      <c r="F95" t="s">
        <v>26</v>
      </c>
      <c r="N95">
        <v>2.99</v>
      </c>
    </row>
    <row r="96" spans="1:16" ht="15" customHeight="1">
      <c r="A96" s="82" t="s">
        <v>70</v>
      </c>
      <c r="B96" t="s">
        <v>109</v>
      </c>
      <c r="C96" t="s">
        <v>19</v>
      </c>
      <c r="D96" t="s">
        <v>21</v>
      </c>
      <c r="E96" t="s">
        <v>122</v>
      </c>
      <c r="F96" t="s">
        <v>26</v>
      </c>
      <c r="N96">
        <v>7.0000000000000007E-2</v>
      </c>
      <c r="O96">
        <v>0</v>
      </c>
      <c r="P96">
        <v>0.48</v>
      </c>
    </row>
    <row r="97" spans="1:16" ht="15" customHeight="1">
      <c r="A97" s="82" t="s">
        <v>70</v>
      </c>
      <c r="B97" t="s">
        <v>110</v>
      </c>
      <c r="C97" t="s">
        <v>19</v>
      </c>
      <c r="D97" t="s">
        <v>21</v>
      </c>
      <c r="E97" t="s">
        <v>122</v>
      </c>
      <c r="F97" t="s">
        <v>26</v>
      </c>
      <c r="N97">
        <v>7.0000000000000007E-2</v>
      </c>
      <c r="O97">
        <v>0</v>
      </c>
      <c r="P97">
        <v>0.48</v>
      </c>
    </row>
    <row r="98" spans="1:16" ht="15" customHeight="1">
      <c r="A98" s="82" t="s">
        <v>70</v>
      </c>
      <c r="B98" t="s">
        <v>101</v>
      </c>
      <c r="C98" t="s">
        <v>19</v>
      </c>
      <c r="D98" t="s">
        <v>21</v>
      </c>
      <c r="E98" t="s">
        <v>122</v>
      </c>
      <c r="F98" t="s">
        <v>26</v>
      </c>
      <c r="N98">
        <v>0.02</v>
      </c>
      <c r="O98">
        <v>0</v>
      </c>
      <c r="P98">
        <v>0.02</v>
      </c>
    </row>
    <row r="99" spans="1:16" ht="15" customHeight="1">
      <c r="A99" s="82" t="s">
        <v>70</v>
      </c>
      <c r="B99" t="s">
        <v>102</v>
      </c>
      <c r="C99" t="s">
        <v>19</v>
      </c>
      <c r="D99" t="s">
        <v>21</v>
      </c>
      <c r="E99" t="s">
        <v>122</v>
      </c>
      <c r="F99" t="s">
        <v>26</v>
      </c>
      <c r="N99">
        <v>0.02</v>
      </c>
      <c r="O99">
        <v>0</v>
      </c>
      <c r="P99">
        <v>0.02</v>
      </c>
    </row>
    <row r="100" spans="1:16" ht="15" customHeight="1">
      <c r="A100" s="82" t="s">
        <v>70</v>
      </c>
      <c r="B100" t="s">
        <v>104</v>
      </c>
      <c r="C100" t="s">
        <v>19</v>
      </c>
      <c r="D100" t="s">
        <v>21</v>
      </c>
      <c r="E100" t="s">
        <v>122</v>
      </c>
      <c r="F100" t="s">
        <v>26</v>
      </c>
      <c r="N100">
        <v>0.06</v>
      </c>
    </row>
    <row r="101" spans="1:16" ht="15" customHeight="1">
      <c r="A101" s="82" t="s">
        <v>70</v>
      </c>
      <c r="B101" t="s">
        <v>105</v>
      </c>
      <c r="C101" t="s">
        <v>19</v>
      </c>
      <c r="D101" t="s">
        <v>21</v>
      </c>
      <c r="E101" t="s">
        <v>122</v>
      </c>
      <c r="F101" t="s">
        <v>26</v>
      </c>
      <c r="N101">
        <v>0.42</v>
      </c>
    </row>
    <row r="102" spans="1:16" ht="15" customHeight="1">
      <c r="A102" s="82" t="s">
        <v>70</v>
      </c>
      <c r="B102" t="s">
        <v>106</v>
      </c>
      <c r="C102" t="s">
        <v>19</v>
      </c>
      <c r="D102" t="s">
        <v>21</v>
      </c>
      <c r="E102" t="s">
        <v>122</v>
      </c>
      <c r="F102" t="s">
        <v>26</v>
      </c>
      <c r="N102">
        <v>0</v>
      </c>
    </row>
    <row r="103" spans="1:16" ht="15" customHeight="1">
      <c r="A103" s="82" t="s">
        <v>70</v>
      </c>
      <c r="B103" t="s">
        <v>111</v>
      </c>
      <c r="C103" t="s">
        <v>19</v>
      </c>
      <c r="D103" t="s">
        <v>21</v>
      </c>
      <c r="E103" t="s">
        <v>122</v>
      </c>
      <c r="F103" t="s">
        <v>26</v>
      </c>
      <c r="N103">
        <v>7.0000000000000007E-2</v>
      </c>
    </row>
    <row r="104" spans="1:16" ht="15" customHeight="1">
      <c r="A104" s="82" t="s">
        <v>70</v>
      </c>
      <c r="B104" t="s">
        <v>112</v>
      </c>
      <c r="C104" t="s">
        <v>19</v>
      </c>
      <c r="D104" t="s">
        <v>21</v>
      </c>
      <c r="E104" t="s">
        <v>122</v>
      </c>
      <c r="F104" t="s">
        <v>26</v>
      </c>
      <c r="N104">
        <v>0</v>
      </c>
    </row>
    <row r="105" spans="1:16" ht="15" customHeight="1">
      <c r="A105" s="82" t="s">
        <v>70</v>
      </c>
      <c r="B105" t="s">
        <v>116</v>
      </c>
      <c r="C105" t="s">
        <v>19</v>
      </c>
      <c r="D105" t="s">
        <v>21</v>
      </c>
      <c r="E105" t="s">
        <v>122</v>
      </c>
      <c r="F105" t="s">
        <v>26</v>
      </c>
      <c r="N105">
        <v>0.79</v>
      </c>
    </row>
    <row r="106" spans="1:16" ht="15" customHeight="1">
      <c r="A106" s="82" t="s">
        <v>70</v>
      </c>
      <c r="B106" t="s">
        <v>100</v>
      </c>
      <c r="C106" t="s">
        <v>19</v>
      </c>
      <c r="D106" t="s">
        <v>21</v>
      </c>
      <c r="E106" t="s">
        <v>122</v>
      </c>
      <c r="F106" t="s">
        <v>26</v>
      </c>
      <c r="N106">
        <v>0.04</v>
      </c>
    </row>
    <row r="107" spans="1:16" ht="15" customHeight="1">
      <c r="A107" s="82" t="s">
        <v>70</v>
      </c>
      <c r="B107" t="s">
        <v>92</v>
      </c>
      <c r="C107" t="s">
        <v>19</v>
      </c>
      <c r="D107" t="s">
        <v>21</v>
      </c>
      <c r="E107" t="s">
        <v>122</v>
      </c>
      <c r="F107" t="s">
        <v>26</v>
      </c>
      <c r="N107">
        <v>0.04</v>
      </c>
    </row>
    <row r="108" spans="1:16" ht="15" customHeight="1">
      <c r="A108" s="82" t="s">
        <v>70</v>
      </c>
      <c r="B108" t="s">
        <v>91</v>
      </c>
      <c r="C108" t="s">
        <v>19</v>
      </c>
      <c r="D108" t="s">
        <v>21</v>
      </c>
      <c r="E108" t="s">
        <v>122</v>
      </c>
      <c r="F108" t="s">
        <v>26</v>
      </c>
      <c r="N108">
        <v>0.51</v>
      </c>
    </row>
    <row r="109" spans="1:16" ht="15" customHeight="1">
      <c r="A109" s="82" t="s">
        <v>70</v>
      </c>
      <c r="B109" t="s">
        <v>103</v>
      </c>
      <c r="C109" t="s">
        <v>19</v>
      </c>
      <c r="D109" t="s">
        <v>21</v>
      </c>
      <c r="E109" t="s">
        <v>122</v>
      </c>
      <c r="F109" t="s">
        <v>26</v>
      </c>
      <c r="N109">
        <v>0.47</v>
      </c>
    </row>
    <row r="110" spans="1:16" ht="15" customHeight="1">
      <c r="A110" s="82" t="s">
        <v>70</v>
      </c>
      <c r="B110" t="s">
        <v>90</v>
      </c>
      <c r="C110" t="s">
        <v>19</v>
      </c>
      <c r="D110" t="s">
        <v>21</v>
      </c>
      <c r="E110" t="s">
        <v>122</v>
      </c>
      <c r="F110" t="s">
        <v>26</v>
      </c>
      <c r="N110">
        <v>0.73</v>
      </c>
      <c r="O110">
        <v>0.62</v>
      </c>
      <c r="P110">
        <v>1.08</v>
      </c>
    </row>
    <row r="111" spans="1:16" ht="15" customHeight="1">
      <c r="A111" s="82" t="s">
        <v>70</v>
      </c>
      <c r="B111" t="s">
        <v>107</v>
      </c>
      <c r="C111" t="s">
        <v>19</v>
      </c>
      <c r="D111" t="s">
        <v>21</v>
      </c>
      <c r="E111" t="s">
        <v>122</v>
      </c>
      <c r="F111" t="s">
        <v>26</v>
      </c>
      <c r="N111">
        <v>0.22</v>
      </c>
      <c r="O111">
        <v>0.11</v>
      </c>
      <c r="P111">
        <v>0.55000000000000004</v>
      </c>
    </row>
    <row r="112" spans="1:16" ht="15" customHeight="1">
      <c r="A112" s="82" t="s">
        <v>72</v>
      </c>
      <c r="B112" t="s">
        <v>109</v>
      </c>
      <c r="C112" t="s">
        <v>19</v>
      </c>
      <c r="D112" t="s">
        <v>21</v>
      </c>
      <c r="E112" t="s">
        <v>122</v>
      </c>
      <c r="F112" t="s">
        <v>26</v>
      </c>
      <c r="N112">
        <v>7.0000000000000007E-2</v>
      </c>
      <c r="O112">
        <v>0</v>
      </c>
      <c r="P112">
        <v>0.48</v>
      </c>
    </row>
    <row r="113" spans="1:16" ht="15" customHeight="1">
      <c r="A113" s="82" t="s">
        <v>72</v>
      </c>
      <c r="B113" t="s">
        <v>110</v>
      </c>
      <c r="C113" t="s">
        <v>19</v>
      </c>
      <c r="D113" t="s">
        <v>21</v>
      </c>
      <c r="E113" t="s">
        <v>122</v>
      </c>
      <c r="F113" t="s">
        <v>26</v>
      </c>
      <c r="N113">
        <v>7.0000000000000007E-2</v>
      </c>
      <c r="O113">
        <v>0</v>
      </c>
      <c r="P113">
        <v>0.48</v>
      </c>
    </row>
    <row r="114" spans="1:16" ht="15" customHeight="1">
      <c r="A114" s="82" t="s">
        <v>72</v>
      </c>
      <c r="B114" t="s">
        <v>101</v>
      </c>
      <c r="C114" t="s">
        <v>19</v>
      </c>
      <c r="D114" t="s">
        <v>21</v>
      </c>
      <c r="E114" t="s">
        <v>122</v>
      </c>
      <c r="F114" t="s">
        <v>26</v>
      </c>
      <c r="N114">
        <v>0.02</v>
      </c>
      <c r="O114">
        <v>0</v>
      </c>
      <c r="P114">
        <v>0.02</v>
      </c>
    </row>
    <row r="115" spans="1:16" ht="15" customHeight="1">
      <c r="A115" s="82" t="s">
        <v>72</v>
      </c>
      <c r="B115" t="s">
        <v>102</v>
      </c>
      <c r="C115" t="s">
        <v>19</v>
      </c>
      <c r="D115" t="s">
        <v>21</v>
      </c>
      <c r="E115" t="s">
        <v>122</v>
      </c>
      <c r="F115" t="s">
        <v>26</v>
      </c>
      <c r="N115">
        <v>0.02</v>
      </c>
      <c r="O115">
        <v>0</v>
      </c>
      <c r="P115">
        <v>0.02</v>
      </c>
    </row>
    <row r="116" spans="1:16" ht="15" customHeight="1">
      <c r="A116" s="82" t="s">
        <v>72</v>
      </c>
      <c r="B116" t="s">
        <v>104</v>
      </c>
      <c r="C116" t="s">
        <v>19</v>
      </c>
      <c r="D116" t="s">
        <v>21</v>
      </c>
      <c r="E116" t="s">
        <v>122</v>
      </c>
      <c r="F116" t="s">
        <v>26</v>
      </c>
      <c r="N116">
        <v>0.06</v>
      </c>
    </row>
    <row r="117" spans="1:16" ht="15" customHeight="1">
      <c r="A117" s="82" t="s">
        <v>72</v>
      </c>
      <c r="B117" t="s">
        <v>105</v>
      </c>
      <c r="C117" t="s">
        <v>19</v>
      </c>
      <c r="D117" t="s">
        <v>21</v>
      </c>
      <c r="E117" t="s">
        <v>122</v>
      </c>
      <c r="F117" t="s">
        <v>26</v>
      </c>
      <c r="N117">
        <v>0.42</v>
      </c>
    </row>
    <row r="118" spans="1:16" ht="15" customHeight="1">
      <c r="A118" s="82" t="s">
        <v>72</v>
      </c>
      <c r="B118" t="s">
        <v>106</v>
      </c>
      <c r="C118" t="s">
        <v>19</v>
      </c>
      <c r="D118" t="s">
        <v>21</v>
      </c>
      <c r="E118" t="s">
        <v>122</v>
      </c>
      <c r="F118" t="s">
        <v>26</v>
      </c>
      <c r="N118">
        <v>0</v>
      </c>
    </row>
    <row r="119" spans="1:16" ht="15" customHeight="1">
      <c r="A119" s="82" t="s">
        <v>72</v>
      </c>
      <c r="B119" t="s">
        <v>111</v>
      </c>
      <c r="C119" t="s">
        <v>19</v>
      </c>
      <c r="D119" t="s">
        <v>21</v>
      </c>
      <c r="E119" t="s">
        <v>122</v>
      </c>
      <c r="F119" t="s">
        <v>26</v>
      </c>
      <c r="N119">
        <v>7.0000000000000007E-2</v>
      </c>
    </row>
    <row r="120" spans="1:16" ht="15" customHeight="1">
      <c r="A120" s="82" t="s">
        <v>72</v>
      </c>
      <c r="B120" t="s">
        <v>112</v>
      </c>
      <c r="C120" t="s">
        <v>19</v>
      </c>
      <c r="D120" t="s">
        <v>21</v>
      </c>
      <c r="E120" t="s">
        <v>122</v>
      </c>
      <c r="F120" t="s">
        <v>26</v>
      </c>
      <c r="N120">
        <v>0</v>
      </c>
    </row>
    <row r="121" spans="1:16" ht="15" customHeight="1">
      <c r="A121" s="82" t="s">
        <v>72</v>
      </c>
      <c r="B121" t="s">
        <v>116</v>
      </c>
      <c r="C121" t="s">
        <v>19</v>
      </c>
      <c r="D121" t="s">
        <v>21</v>
      </c>
      <c r="E121" t="s">
        <v>122</v>
      </c>
      <c r="F121" t="s">
        <v>26</v>
      </c>
      <c r="N121">
        <v>0.79</v>
      </c>
    </row>
    <row r="122" spans="1:16" ht="15" customHeight="1">
      <c r="A122" s="82" t="s">
        <v>72</v>
      </c>
      <c r="B122" t="s">
        <v>100</v>
      </c>
      <c r="C122" t="s">
        <v>19</v>
      </c>
      <c r="D122" t="s">
        <v>21</v>
      </c>
      <c r="E122" t="s">
        <v>122</v>
      </c>
      <c r="F122" t="s">
        <v>26</v>
      </c>
      <c r="N122">
        <v>0.04</v>
      </c>
    </row>
    <row r="123" spans="1:16" ht="15" customHeight="1">
      <c r="A123" s="82" t="s">
        <v>72</v>
      </c>
      <c r="B123" t="s">
        <v>92</v>
      </c>
      <c r="C123" t="s">
        <v>19</v>
      </c>
      <c r="D123" t="s">
        <v>21</v>
      </c>
      <c r="E123" t="s">
        <v>122</v>
      </c>
      <c r="F123" t="s">
        <v>26</v>
      </c>
      <c r="N123">
        <v>0.04</v>
      </c>
    </row>
    <row r="124" spans="1:16" ht="15" customHeight="1">
      <c r="A124" s="82" t="s">
        <v>72</v>
      </c>
      <c r="B124" t="s">
        <v>91</v>
      </c>
      <c r="C124" t="s">
        <v>19</v>
      </c>
      <c r="D124" t="s">
        <v>21</v>
      </c>
      <c r="E124" t="s">
        <v>122</v>
      </c>
      <c r="F124" t="s">
        <v>26</v>
      </c>
      <c r="N124">
        <v>0.51</v>
      </c>
    </row>
    <row r="125" spans="1:16" ht="15" customHeight="1">
      <c r="A125" s="82" t="s">
        <v>72</v>
      </c>
      <c r="B125" t="s">
        <v>103</v>
      </c>
      <c r="C125" t="s">
        <v>19</v>
      </c>
      <c r="D125" t="s">
        <v>21</v>
      </c>
      <c r="E125" t="s">
        <v>122</v>
      </c>
      <c r="F125" t="s">
        <v>26</v>
      </c>
      <c r="N125">
        <v>0.47</v>
      </c>
    </row>
    <row r="126" spans="1:16" ht="15" customHeight="1">
      <c r="A126" s="82" t="s">
        <v>72</v>
      </c>
      <c r="B126" t="s">
        <v>90</v>
      </c>
      <c r="C126" t="s">
        <v>19</v>
      </c>
      <c r="D126" t="s">
        <v>21</v>
      </c>
      <c r="E126" t="s">
        <v>122</v>
      </c>
      <c r="F126" t="s">
        <v>26</v>
      </c>
      <c r="N126">
        <v>0.73</v>
      </c>
      <c r="O126">
        <v>0.62</v>
      </c>
      <c r="P126">
        <v>1.08</v>
      </c>
    </row>
    <row r="127" spans="1:16" ht="15" customHeight="1">
      <c r="A127" s="82" t="s">
        <v>72</v>
      </c>
      <c r="B127" t="s">
        <v>107</v>
      </c>
      <c r="C127" t="s">
        <v>19</v>
      </c>
      <c r="D127" t="s">
        <v>21</v>
      </c>
      <c r="E127" t="s">
        <v>122</v>
      </c>
      <c r="F127" t="s">
        <v>26</v>
      </c>
      <c r="N127">
        <v>0.22</v>
      </c>
      <c r="O127">
        <v>0.11</v>
      </c>
      <c r="P127">
        <v>0.55000000000000004</v>
      </c>
    </row>
    <row r="128" spans="1:16" ht="15" customHeight="1">
      <c r="A128" s="82" t="s">
        <v>73</v>
      </c>
      <c r="B128" t="s">
        <v>109</v>
      </c>
      <c r="C128" t="s">
        <v>19</v>
      </c>
      <c r="D128" t="s">
        <v>21</v>
      </c>
      <c r="E128" t="s">
        <v>122</v>
      </c>
      <c r="F128" t="s">
        <v>26</v>
      </c>
      <c r="N128">
        <v>0.06</v>
      </c>
      <c r="O128">
        <v>0</v>
      </c>
      <c r="P128">
        <v>0.46</v>
      </c>
    </row>
    <row r="129" spans="1:16" ht="15" customHeight="1">
      <c r="A129" s="82" t="s">
        <v>73</v>
      </c>
      <c r="B129" t="s">
        <v>110</v>
      </c>
      <c r="C129" t="s">
        <v>19</v>
      </c>
      <c r="D129" t="s">
        <v>21</v>
      </c>
      <c r="E129" t="s">
        <v>122</v>
      </c>
      <c r="F129" t="s">
        <v>26</v>
      </c>
      <c r="N129">
        <v>0.05</v>
      </c>
      <c r="O129">
        <v>0</v>
      </c>
      <c r="P129">
        <v>0.46</v>
      </c>
    </row>
    <row r="130" spans="1:16" ht="15" customHeight="1">
      <c r="A130" s="82" t="s">
        <v>73</v>
      </c>
      <c r="B130" t="s">
        <v>107</v>
      </c>
      <c r="C130" t="s">
        <v>19</v>
      </c>
      <c r="D130" t="s">
        <v>21</v>
      </c>
      <c r="E130" t="s">
        <v>122</v>
      </c>
      <c r="F130" t="s">
        <v>26</v>
      </c>
      <c r="N130">
        <v>0.1</v>
      </c>
      <c r="O130">
        <v>0</v>
      </c>
      <c r="P130">
        <v>0.46</v>
      </c>
    </row>
    <row r="131" spans="1:16" ht="15" customHeight="1">
      <c r="A131" s="82" t="s">
        <v>73</v>
      </c>
      <c r="B131" t="s">
        <v>90</v>
      </c>
      <c r="C131" t="s">
        <v>19</v>
      </c>
      <c r="D131" t="s">
        <v>21</v>
      </c>
      <c r="E131" t="s">
        <v>122</v>
      </c>
      <c r="F131" t="s">
        <v>26</v>
      </c>
      <c r="N131">
        <v>0.1</v>
      </c>
      <c r="O131">
        <v>0</v>
      </c>
      <c r="P131">
        <v>0.46</v>
      </c>
    </row>
    <row r="132" spans="1:16" ht="15" customHeight="1">
      <c r="A132" s="82" t="s">
        <v>74</v>
      </c>
      <c r="B132" t="s">
        <v>109</v>
      </c>
      <c r="C132" t="s">
        <v>19</v>
      </c>
      <c r="D132" t="s">
        <v>21</v>
      </c>
      <c r="E132" t="s">
        <v>122</v>
      </c>
      <c r="F132" t="s">
        <v>26</v>
      </c>
      <c r="G132" t="s">
        <v>171</v>
      </c>
      <c r="H132" t="s">
        <v>142</v>
      </c>
      <c r="J132" t="s">
        <v>125</v>
      </c>
      <c r="K132" t="s">
        <v>171</v>
      </c>
      <c r="L132" t="s">
        <v>144</v>
      </c>
      <c r="M132" t="s">
        <v>145</v>
      </c>
      <c r="N132">
        <v>0.01</v>
      </c>
      <c r="O132">
        <v>0</v>
      </c>
      <c r="P132">
        <v>0.46</v>
      </c>
    </row>
    <row r="133" spans="1:16" ht="15" customHeight="1">
      <c r="A133" s="82" t="s">
        <v>74</v>
      </c>
      <c r="B133" t="s">
        <v>110</v>
      </c>
      <c r="C133" t="s">
        <v>19</v>
      </c>
      <c r="D133" t="s">
        <v>21</v>
      </c>
      <c r="E133" t="s">
        <v>122</v>
      </c>
      <c r="F133" t="s">
        <v>26</v>
      </c>
      <c r="G133" t="s">
        <v>172</v>
      </c>
      <c r="H133" t="s">
        <v>142</v>
      </c>
      <c r="J133" t="s">
        <v>125</v>
      </c>
      <c r="K133" t="s">
        <v>172</v>
      </c>
      <c r="L133" t="s">
        <v>144</v>
      </c>
      <c r="M133" t="s">
        <v>145</v>
      </c>
      <c r="N133">
        <v>0.05</v>
      </c>
      <c r="O133">
        <v>0</v>
      </c>
      <c r="P133">
        <v>0.46</v>
      </c>
    </row>
    <row r="134" spans="1:16" ht="15" customHeight="1">
      <c r="A134" s="82" t="s">
        <v>74</v>
      </c>
      <c r="B134" t="s">
        <v>107</v>
      </c>
      <c r="C134" t="s">
        <v>19</v>
      </c>
      <c r="D134" t="s">
        <v>21</v>
      </c>
      <c r="E134" t="s">
        <v>122</v>
      </c>
      <c r="F134" t="s">
        <v>26</v>
      </c>
      <c r="N134">
        <v>0.06</v>
      </c>
      <c r="O134">
        <v>0</v>
      </c>
      <c r="P134">
        <v>0.46</v>
      </c>
    </row>
    <row r="135" spans="1:16" ht="15" customHeight="1">
      <c r="A135" s="82" t="s">
        <v>74</v>
      </c>
      <c r="B135" t="s">
        <v>90</v>
      </c>
      <c r="C135" t="s">
        <v>19</v>
      </c>
      <c r="D135" t="s">
        <v>21</v>
      </c>
      <c r="E135" t="s">
        <v>122</v>
      </c>
      <c r="F135" t="s">
        <v>26</v>
      </c>
      <c r="N135">
        <v>0.06</v>
      </c>
      <c r="O135">
        <v>0</v>
      </c>
      <c r="P135">
        <v>0.46</v>
      </c>
    </row>
    <row r="136" spans="1:16" ht="15" customHeight="1">
      <c r="A136" s="82" t="s">
        <v>75</v>
      </c>
      <c r="B136" t="s">
        <v>109</v>
      </c>
      <c r="C136" t="s">
        <v>19</v>
      </c>
      <c r="D136" t="s">
        <v>21</v>
      </c>
      <c r="E136" t="s">
        <v>122</v>
      </c>
      <c r="F136" t="s">
        <v>26</v>
      </c>
      <c r="G136" t="s">
        <v>173</v>
      </c>
      <c r="H136" t="s">
        <v>142</v>
      </c>
      <c r="J136" t="s">
        <v>125</v>
      </c>
      <c r="K136" t="s">
        <v>173</v>
      </c>
      <c r="L136" t="s">
        <v>144</v>
      </c>
      <c r="M136" t="s">
        <v>145</v>
      </c>
      <c r="N136">
        <v>0.05</v>
      </c>
      <c r="O136">
        <v>0</v>
      </c>
      <c r="P136">
        <v>0.46</v>
      </c>
    </row>
    <row r="137" spans="1:16" ht="15" customHeight="1">
      <c r="A137" s="82" t="s">
        <v>75</v>
      </c>
      <c r="B137" t="s">
        <v>107</v>
      </c>
      <c r="C137" t="s">
        <v>19</v>
      </c>
      <c r="D137" t="s">
        <v>21</v>
      </c>
      <c r="E137" t="s">
        <v>122</v>
      </c>
      <c r="F137" t="s">
        <v>26</v>
      </c>
      <c r="N137">
        <v>0.05</v>
      </c>
      <c r="O137">
        <v>0</v>
      </c>
      <c r="P137">
        <v>0.46</v>
      </c>
    </row>
    <row r="138" spans="1:16" ht="15" customHeight="1">
      <c r="A138" s="82" t="s">
        <v>75</v>
      </c>
      <c r="B138" t="s">
        <v>90</v>
      </c>
      <c r="C138" t="s">
        <v>19</v>
      </c>
      <c r="D138" t="s">
        <v>21</v>
      </c>
      <c r="E138" t="s">
        <v>122</v>
      </c>
      <c r="F138" t="s">
        <v>26</v>
      </c>
      <c r="N138">
        <v>0.05</v>
      </c>
      <c r="O138">
        <v>0</v>
      </c>
      <c r="P138">
        <v>0.46</v>
      </c>
    </row>
    <row r="139" spans="1:16" ht="15" customHeight="1">
      <c r="A139" s="82" t="s">
        <v>76</v>
      </c>
      <c r="B139" t="s">
        <v>101</v>
      </c>
      <c r="C139" t="s">
        <v>19</v>
      </c>
      <c r="D139" t="s">
        <v>21</v>
      </c>
      <c r="E139" t="s">
        <v>122</v>
      </c>
      <c r="F139" t="s">
        <v>26</v>
      </c>
      <c r="N139">
        <v>0.02</v>
      </c>
      <c r="O139">
        <v>0</v>
      </c>
      <c r="P139">
        <v>0.02</v>
      </c>
    </row>
    <row r="140" spans="1:16" ht="15" customHeight="1">
      <c r="A140" s="82" t="s">
        <v>76</v>
      </c>
      <c r="B140" t="s">
        <v>102</v>
      </c>
      <c r="C140" t="s">
        <v>19</v>
      </c>
      <c r="D140" t="s">
        <v>21</v>
      </c>
      <c r="E140" t="s">
        <v>122</v>
      </c>
      <c r="F140" t="s">
        <v>26</v>
      </c>
      <c r="N140">
        <v>0.02</v>
      </c>
      <c r="O140">
        <v>0</v>
      </c>
      <c r="P140">
        <v>0.02</v>
      </c>
    </row>
    <row r="141" spans="1:16" ht="15" customHeight="1">
      <c r="A141" s="82" t="s">
        <v>76</v>
      </c>
      <c r="B141" t="s">
        <v>104</v>
      </c>
      <c r="C141" t="s">
        <v>19</v>
      </c>
      <c r="D141" t="s">
        <v>21</v>
      </c>
      <c r="E141" t="s">
        <v>122</v>
      </c>
      <c r="F141" t="s">
        <v>26</v>
      </c>
      <c r="N141">
        <v>0.06</v>
      </c>
    </row>
    <row r="142" spans="1:16" ht="15" customHeight="1">
      <c r="A142" s="82" t="s">
        <v>76</v>
      </c>
      <c r="B142" t="s">
        <v>105</v>
      </c>
      <c r="C142" t="s">
        <v>19</v>
      </c>
      <c r="D142" t="s">
        <v>21</v>
      </c>
      <c r="E142" t="s">
        <v>122</v>
      </c>
      <c r="F142" t="s">
        <v>26</v>
      </c>
      <c r="N142">
        <v>0.42</v>
      </c>
    </row>
    <row r="143" spans="1:16" ht="15" customHeight="1">
      <c r="A143" s="82" t="s">
        <v>76</v>
      </c>
      <c r="B143" t="s">
        <v>106</v>
      </c>
      <c r="C143" t="s">
        <v>19</v>
      </c>
      <c r="D143" t="s">
        <v>21</v>
      </c>
      <c r="E143" t="s">
        <v>122</v>
      </c>
      <c r="F143" t="s">
        <v>26</v>
      </c>
      <c r="N143">
        <v>0</v>
      </c>
    </row>
    <row r="144" spans="1:16" ht="15" customHeight="1">
      <c r="A144" s="82" t="s">
        <v>76</v>
      </c>
      <c r="B144" t="s">
        <v>109</v>
      </c>
      <c r="C144" t="s">
        <v>19</v>
      </c>
      <c r="D144" t="s">
        <v>21</v>
      </c>
      <c r="E144" t="s">
        <v>122</v>
      </c>
      <c r="F144" t="s">
        <v>26</v>
      </c>
      <c r="N144">
        <v>0.02</v>
      </c>
    </row>
    <row r="145" spans="1:16" ht="15" customHeight="1">
      <c r="A145" s="82" t="s">
        <v>76</v>
      </c>
      <c r="B145" t="s">
        <v>110</v>
      </c>
      <c r="C145" t="s">
        <v>19</v>
      </c>
      <c r="D145" t="s">
        <v>21</v>
      </c>
      <c r="E145" t="s">
        <v>122</v>
      </c>
      <c r="F145" t="s">
        <v>26</v>
      </c>
      <c r="N145">
        <v>0.02</v>
      </c>
    </row>
    <row r="146" spans="1:16" ht="15" customHeight="1">
      <c r="A146" s="82" t="s">
        <v>76</v>
      </c>
      <c r="B146" t="s">
        <v>111</v>
      </c>
      <c r="C146" t="s">
        <v>19</v>
      </c>
      <c r="D146" t="s">
        <v>21</v>
      </c>
      <c r="E146" t="s">
        <v>122</v>
      </c>
      <c r="F146" t="s">
        <v>26</v>
      </c>
      <c r="N146">
        <v>7.0000000000000007E-2</v>
      </c>
    </row>
    <row r="147" spans="1:16" ht="15" customHeight="1">
      <c r="A147" s="82" t="s">
        <v>76</v>
      </c>
      <c r="B147" t="s">
        <v>112</v>
      </c>
      <c r="C147" t="s">
        <v>19</v>
      </c>
      <c r="D147" t="s">
        <v>21</v>
      </c>
      <c r="E147" t="s">
        <v>122</v>
      </c>
      <c r="F147" t="s">
        <v>26</v>
      </c>
      <c r="N147">
        <v>0</v>
      </c>
    </row>
    <row r="148" spans="1:16" ht="15" customHeight="1">
      <c r="A148" s="82" t="s">
        <v>76</v>
      </c>
      <c r="B148" t="s">
        <v>116</v>
      </c>
      <c r="C148" t="s">
        <v>19</v>
      </c>
      <c r="D148" t="s">
        <v>21</v>
      </c>
      <c r="E148" t="s">
        <v>122</v>
      </c>
      <c r="F148" t="s">
        <v>26</v>
      </c>
      <c r="N148">
        <v>0.79</v>
      </c>
    </row>
    <row r="149" spans="1:16" ht="15" customHeight="1">
      <c r="A149" s="82" t="s">
        <v>76</v>
      </c>
      <c r="B149" t="s">
        <v>100</v>
      </c>
      <c r="C149" t="s">
        <v>19</v>
      </c>
      <c r="D149" t="s">
        <v>21</v>
      </c>
      <c r="E149" t="s">
        <v>122</v>
      </c>
      <c r="F149" t="s">
        <v>26</v>
      </c>
      <c r="N149">
        <v>0.04</v>
      </c>
    </row>
    <row r="150" spans="1:16" ht="15" customHeight="1">
      <c r="A150" s="82" t="s">
        <v>76</v>
      </c>
      <c r="B150" t="s">
        <v>92</v>
      </c>
      <c r="C150" t="s">
        <v>19</v>
      </c>
      <c r="D150" t="s">
        <v>21</v>
      </c>
      <c r="E150" t="s">
        <v>122</v>
      </c>
      <c r="F150" t="s">
        <v>26</v>
      </c>
      <c r="N150">
        <v>0.04</v>
      </c>
    </row>
    <row r="151" spans="1:16" ht="15" customHeight="1">
      <c r="A151" s="82" t="s">
        <v>76</v>
      </c>
      <c r="B151" t="s">
        <v>91</v>
      </c>
      <c r="C151" t="s">
        <v>19</v>
      </c>
      <c r="D151" t="s">
        <v>21</v>
      </c>
      <c r="E151" t="s">
        <v>122</v>
      </c>
      <c r="F151" t="s">
        <v>26</v>
      </c>
      <c r="N151">
        <v>0.51</v>
      </c>
    </row>
    <row r="152" spans="1:16" ht="15" customHeight="1">
      <c r="A152" s="82" t="s">
        <v>76</v>
      </c>
      <c r="B152" t="s">
        <v>103</v>
      </c>
      <c r="C152" t="s">
        <v>19</v>
      </c>
      <c r="D152" t="s">
        <v>21</v>
      </c>
      <c r="E152" t="s">
        <v>122</v>
      </c>
      <c r="F152" t="s">
        <v>26</v>
      </c>
      <c r="N152">
        <v>0.47</v>
      </c>
    </row>
    <row r="153" spans="1:16" ht="15" customHeight="1">
      <c r="A153" s="82" t="s">
        <v>76</v>
      </c>
      <c r="B153" t="s">
        <v>90</v>
      </c>
      <c r="C153" t="s">
        <v>19</v>
      </c>
      <c r="D153" t="s">
        <v>21</v>
      </c>
      <c r="E153" t="s">
        <v>122</v>
      </c>
      <c r="F153" t="s">
        <v>26</v>
      </c>
      <c r="N153">
        <v>0.62</v>
      </c>
    </row>
    <row r="154" spans="1:16" ht="15" customHeight="1">
      <c r="A154" s="82" t="s">
        <v>76</v>
      </c>
      <c r="B154" t="s">
        <v>107</v>
      </c>
      <c r="C154" t="s">
        <v>19</v>
      </c>
      <c r="D154" t="s">
        <v>21</v>
      </c>
      <c r="E154" t="s">
        <v>122</v>
      </c>
      <c r="F154" t="s">
        <v>26</v>
      </c>
      <c r="N154">
        <v>0.11</v>
      </c>
    </row>
    <row r="155" spans="1:16" ht="15" customHeight="1">
      <c r="A155" s="82" t="s">
        <v>77</v>
      </c>
      <c r="B155" t="s">
        <v>101</v>
      </c>
      <c r="C155" t="s">
        <v>19</v>
      </c>
      <c r="D155" t="s">
        <v>21</v>
      </c>
      <c r="E155" t="s">
        <v>122</v>
      </c>
      <c r="F155" t="s">
        <v>26</v>
      </c>
      <c r="N155">
        <v>0.01</v>
      </c>
      <c r="O155">
        <v>0</v>
      </c>
      <c r="P155">
        <v>0.02</v>
      </c>
    </row>
    <row r="156" spans="1:16" ht="15" customHeight="1">
      <c r="A156" s="82" t="s">
        <v>77</v>
      </c>
      <c r="B156" t="s">
        <v>102</v>
      </c>
      <c r="C156" t="s">
        <v>19</v>
      </c>
      <c r="D156" t="s">
        <v>21</v>
      </c>
      <c r="E156" t="s">
        <v>122</v>
      </c>
      <c r="F156" t="s">
        <v>26</v>
      </c>
      <c r="N156">
        <v>0.01</v>
      </c>
      <c r="O156">
        <v>0</v>
      </c>
      <c r="P156">
        <v>0.02</v>
      </c>
    </row>
    <row r="157" spans="1:16" ht="15" customHeight="1">
      <c r="A157" s="82" t="s">
        <v>77</v>
      </c>
      <c r="B157" t="s">
        <v>104</v>
      </c>
      <c r="C157" t="s">
        <v>19</v>
      </c>
      <c r="D157" t="s">
        <v>21</v>
      </c>
      <c r="E157" t="s">
        <v>122</v>
      </c>
      <c r="F157" t="s">
        <v>26</v>
      </c>
      <c r="G157" t="s">
        <v>141</v>
      </c>
      <c r="H157" t="s">
        <v>142</v>
      </c>
      <c r="I157" t="s">
        <v>143</v>
      </c>
      <c r="J157" t="s">
        <v>125</v>
      </c>
      <c r="K157" t="s">
        <v>141</v>
      </c>
      <c r="L157" t="s">
        <v>144</v>
      </c>
      <c r="M157" t="s">
        <v>145</v>
      </c>
      <c r="N157">
        <v>0.03</v>
      </c>
    </row>
    <row r="158" spans="1:16" ht="15" customHeight="1">
      <c r="A158" s="82" t="s">
        <v>77</v>
      </c>
      <c r="B158" t="s">
        <v>105</v>
      </c>
      <c r="C158" t="s">
        <v>19</v>
      </c>
      <c r="D158" t="s">
        <v>21</v>
      </c>
      <c r="E158" t="s">
        <v>122</v>
      </c>
      <c r="F158" t="s">
        <v>26</v>
      </c>
      <c r="G158" t="s">
        <v>146</v>
      </c>
      <c r="H158" t="s">
        <v>142</v>
      </c>
      <c r="I158" t="s">
        <v>143</v>
      </c>
      <c r="J158" t="s">
        <v>125</v>
      </c>
      <c r="K158" t="s">
        <v>146</v>
      </c>
      <c r="L158" t="s">
        <v>144</v>
      </c>
      <c r="M158" t="s">
        <v>145</v>
      </c>
      <c r="N158">
        <v>0.4</v>
      </c>
    </row>
    <row r="159" spans="1:16" ht="15" customHeight="1">
      <c r="A159" s="82" t="s">
        <v>77</v>
      </c>
      <c r="B159" t="s">
        <v>106</v>
      </c>
      <c r="C159" t="s">
        <v>19</v>
      </c>
      <c r="D159" t="s">
        <v>21</v>
      </c>
      <c r="E159" t="s">
        <v>122</v>
      </c>
      <c r="F159" t="s">
        <v>26</v>
      </c>
      <c r="G159" t="s">
        <v>147</v>
      </c>
      <c r="H159" t="s">
        <v>142</v>
      </c>
      <c r="I159" t="s">
        <v>143</v>
      </c>
      <c r="J159" t="s">
        <v>125</v>
      </c>
      <c r="K159" t="s">
        <v>147</v>
      </c>
      <c r="L159" t="s">
        <v>144</v>
      </c>
      <c r="M159" t="s">
        <v>145</v>
      </c>
      <c r="N159">
        <v>0</v>
      </c>
    </row>
    <row r="160" spans="1:16" ht="15" customHeight="1">
      <c r="A160" s="82" t="s">
        <v>77</v>
      </c>
      <c r="B160" t="s">
        <v>109</v>
      </c>
      <c r="C160" t="s">
        <v>19</v>
      </c>
      <c r="D160" t="s">
        <v>21</v>
      </c>
      <c r="E160" t="s">
        <v>122</v>
      </c>
      <c r="F160" t="s">
        <v>26</v>
      </c>
      <c r="G160" t="s">
        <v>148</v>
      </c>
      <c r="H160" t="s">
        <v>142</v>
      </c>
      <c r="I160" t="s">
        <v>143</v>
      </c>
      <c r="J160" t="s">
        <v>125</v>
      </c>
      <c r="K160" t="s">
        <v>148</v>
      </c>
      <c r="L160" t="s">
        <v>144</v>
      </c>
      <c r="M160" t="s">
        <v>145</v>
      </c>
      <c r="N160">
        <v>0</v>
      </c>
    </row>
    <row r="161" spans="1:16" ht="15" customHeight="1">
      <c r="A161" s="82" t="s">
        <v>77</v>
      </c>
      <c r="B161" t="s">
        <v>110</v>
      </c>
      <c r="C161" t="s">
        <v>19</v>
      </c>
      <c r="D161" t="s">
        <v>21</v>
      </c>
      <c r="E161" t="s">
        <v>122</v>
      </c>
      <c r="F161" t="s">
        <v>26</v>
      </c>
      <c r="G161" t="s">
        <v>149</v>
      </c>
      <c r="H161" t="s">
        <v>142</v>
      </c>
      <c r="I161" t="s">
        <v>143</v>
      </c>
      <c r="J161" t="s">
        <v>125</v>
      </c>
      <c r="K161" t="s">
        <v>149</v>
      </c>
      <c r="L161" t="s">
        <v>144</v>
      </c>
      <c r="M161" t="s">
        <v>145</v>
      </c>
      <c r="N161">
        <v>0.02</v>
      </c>
    </row>
    <row r="162" spans="1:16" ht="15" customHeight="1">
      <c r="A162" s="82" t="s">
        <v>77</v>
      </c>
      <c r="B162" t="s">
        <v>111</v>
      </c>
      <c r="C162" t="s">
        <v>19</v>
      </c>
      <c r="D162" t="s">
        <v>21</v>
      </c>
      <c r="E162" t="s">
        <v>122</v>
      </c>
      <c r="F162" t="s">
        <v>26</v>
      </c>
      <c r="G162" t="s">
        <v>150</v>
      </c>
      <c r="H162" t="s">
        <v>142</v>
      </c>
      <c r="I162" t="s">
        <v>143</v>
      </c>
      <c r="J162" t="s">
        <v>125</v>
      </c>
      <c r="K162" t="s">
        <v>150</v>
      </c>
      <c r="L162" t="s">
        <v>144</v>
      </c>
      <c r="M162" t="s">
        <v>145</v>
      </c>
      <c r="N162">
        <v>0</v>
      </c>
    </row>
    <row r="163" spans="1:16" ht="15" customHeight="1">
      <c r="A163" s="82" t="s">
        <v>77</v>
      </c>
      <c r="B163" t="s">
        <v>112</v>
      </c>
      <c r="C163" t="s">
        <v>19</v>
      </c>
      <c r="D163" t="s">
        <v>21</v>
      </c>
      <c r="E163" t="s">
        <v>122</v>
      </c>
      <c r="F163" t="s">
        <v>26</v>
      </c>
      <c r="G163" t="s">
        <v>151</v>
      </c>
      <c r="H163" t="s">
        <v>142</v>
      </c>
      <c r="I163" t="s">
        <v>143</v>
      </c>
      <c r="J163" t="s">
        <v>125</v>
      </c>
      <c r="K163" t="s">
        <v>151</v>
      </c>
      <c r="L163" t="s">
        <v>144</v>
      </c>
      <c r="M163" t="s">
        <v>145</v>
      </c>
      <c r="N163">
        <v>0</v>
      </c>
    </row>
    <row r="164" spans="1:16" ht="15" customHeight="1">
      <c r="A164" s="82" t="s">
        <v>77</v>
      </c>
      <c r="B164" t="s">
        <v>116</v>
      </c>
      <c r="C164" t="s">
        <v>19</v>
      </c>
      <c r="D164" t="s">
        <v>21</v>
      </c>
      <c r="E164" t="s">
        <v>122</v>
      </c>
      <c r="F164" t="s">
        <v>26</v>
      </c>
      <c r="G164" t="s">
        <v>445</v>
      </c>
      <c r="H164" t="s">
        <v>142</v>
      </c>
      <c r="I164" t="s">
        <v>446</v>
      </c>
      <c r="J164" t="s">
        <v>447</v>
      </c>
      <c r="K164" t="s">
        <v>448</v>
      </c>
      <c r="L164" t="s">
        <v>144</v>
      </c>
      <c r="M164" t="s">
        <v>449</v>
      </c>
      <c r="N164">
        <v>0.42</v>
      </c>
    </row>
    <row r="165" spans="1:16" ht="15" customHeight="1">
      <c r="A165" s="82" t="s">
        <v>77</v>
      </c>
      <c r="B165" t="s">
        <v>100</v>
      </c>
      <c r="C165" t="s">
        <v>19</v>
      </c>
      <c r="D165" t="s">
        <v>21</v>
      </c>
      <c r="E165" t="s">
        <v>122</v>
      </c>
      <c r="F165" t="s">
        <v>26</v>
      </c>
      <c r="G165" t="s">
        <v>152</v>
      </c>
      <c r="H165" t="s">
        <v>142</v>
      </c>
      <c r="I165" t="s">
        <v>143</v>
      </c>
      <c r="J165" t="s">
        <v>125</v>
      </c>
      <c r="K165" t="s">
        <v>152</v>
      </c>
      <c r="L165" t="s">
        <v>144</v>
      </c>
      <c r="M165" t="s">
        <v>145</v>
      </c>
      <c r="N165">
        <v>0.02</v>
      </c>
    </row>
    <row r="166" spans="1:16" ht="15" customHeight="1">
      <c r="A166" s="82" t="s">
        <v>77</v>
      </c>
      <c r="B166" t="s">
        <v>92</v>
      </c>
      <c r="C166" t="s">
        <v>19</v>
      </c>
      <c r="D166" t="s">
        <v>21</v>
      </c>
      <c r="E166" t="s">
        <v>122</v>
      </c>
      <c r="F166" t="s">
        <v>26</v>
      </c>
      <c r="N166">
        <v>0.02</v>
      </c>
    </row>
    <row r="167" spans="1:16" ht="15" customHeight="1">
      <c r="A167" s="82" t="s">
        <v>77</v>
      </c>
      <c r="B167" t="s">
        <v>91</v>
      </c>
      <c r="C167" t="s">
        <v>19</v>
      </c>
      <c r="D167" t="s">
        <v>21</v>
      </c>
      <c r="E167" t="s">
        <v>122</v>
      </c>
      <c r="F167" t="s">
        <v>26</v>
      </c>
      <c r="N167">
        <v>0.44</v>
      </c>
    </row>
    <row r="168" spans="1:16" ht="15" customHeight="1">
      <c r="A168" s="82" t="s">
        <v>77</v>
      </c>
      <c r="B168" t="s">
        <v>103</v>
      </c>
      <c r="C168" t="s">
        <v>19</v>
      </c>
      <c r="D168" t="s">
        <v>21</v>
      </c>
      <c r="E168" t="s">
        <v>122</v>
      </c>
      <c r="F168" t="s">
        <v>26</v>
      </c>
      <c r="N168">
        <v>0.42</v>
      </c>
    </row>
    <row r="169" spans="1:16" ht="15" customHeight="1">
      <c r="A169" s="82" t="s">
        <v>77</v>
      </c>
      <c r="B169" t="s">
        <v>90</v>
      </c>
      <c r="C169" t="s">
        <v>19</v>
      </c>
      <c r="D169" t="s">
        <v>21</v>
      </c>
      <c r="E169" t="s">
        <v>122</v>
      </c>
      <c r="F169" t="s">
        <v>26</v>
      </c>
      <c r="N169">
        <v>0.47</v>
      </c>
    </row>
    <row r="170" spans="1:16" ht="15" customHeight="1">
      <c r="A170" s="82" t="s">
        <v>77</v>
      </c>
      <c r="B170" t="s">
        <v>107</v>
      </c>
      <c r="C170" t="s">
        <v>19</v>
      </c>
      <c r="D170" t="s">
        <v>21</v>
      </c>
      <c r="E170" t="s">
        <v>122</v>
      </c>
      <c r="F170" t="s">
        <v>26</v>
      </c>
      <c r="N170">
        <v>0.03</v>
      </c>
    </row>
    <row r="171" spans="1:16" ht="15" customHeight="1">
      <c r="A171" s="82" t="s">
        <v>78</v>
      </c>
      <c r="B171" t="s">
        <v>101</v>
      </c>
      <c r="C171" t="s">
        <v>19</v>
      </c>
      <c r="D171" t="s">
        <v>21</v>
      </c>
      <c r="E171" t="s">
        <v>122</v>
      </c>
      <c r="F171" t="s">
        <v>26</v>
      </c>
      <c r="N171">
        <v>0.01</v>
      </c>
      <c r="O171">
        <v>0</v>
      </c>
      <c r="P171">
        <v>0.02</v>
      </c>
    </row>
    <row r="172" spans="1:16" ht="15" customHeight="1">
      <c r="A172" s="82" t="s">
        <v>78</v>
      </c>
      <c r="B172" t="s">
        <v>102</v>
      </c>
      <c r="C172" t="s">
        <v>19</v>
      </c>
      <c r="D172" t="s">
        <v>21</v>
      </c>
      <c r="E172" t="s">
        <v>122</v>
      </c>
      <c r="F172" t="s">
        <v>26</v>
      </c>
      <c r="N172">
        <v>0.01</v>
      </c>
      <c r="O172">
        <v>0</v>
      </c>
      <c r="P172">
        <v>0.02</v>
      </c>
    </row>
    <row r="173" spans="1:16" ht="15" customHeight="1">
      <c r="A173" s="82" t="s">
        <v>78</v>
      </c>
      <c r="B173" t="s">
        <v>104</v>
      </c>
      <c r="C173" t="s">
        <v>19</v>
      </c>
      <c r="D173" t="s">
        <v>21</v>
      </c>
      <c r="E173" t="s">
        <v>122</v>
      </c>
      <c r="F173" t="s">
        <v>26</v>
      </c>
      <c r="G173" t="s">
        <v>153</v>
      </c>
      <c r="H173" t="s">
        <v>142</v>
      </c>
      <c r="I173" t="s">
        <v>143</v>
      </c>
      <c r="J173" t="s">
        <v>125</v>
      </c>
      <c r="K173" t="s">
        <v>153</v>
      </c>
      <c r="L173" t="s">
        <v>144</v>
      </c>
      <c r="M173" t="s">
        <v>145</v>
      </c>
      <c r="N173">
        <v>0.03</v>
      </c>
    </row>
    <row r="174" spans="1:16" ht="15" customHeight="1">
      <c r="A174" s="82" t="s">
        <v>78</v>
      </c>
      <c r="B174" t="s">
        <v>105</v>
      </c>
      <c r="C174" t="s">
        <v>19</v>
      </c>
      <c r="D174" t="s">
        <v>21</v>
      </c>
      <c r="E174" t="s">
        <v>122</v>
      </c>
      <c r="F174" t="s">
        <v>26</v>
      </c>
      <c r="G174" t="s">
        <v>154</v>
      </c>
      <c r="H174" t="s">
        <v>142</v>
      </c>
      <c r="I174" t="s">
        <v>143</v>
      </c>
      <c r="J174" t="s">
        <v>125</v>
      </c>
      <c r="K174" t="s">
        <v>154</v>
      </c>
      <c r="L174" t="s">
        <v>144</v>
      </c>
      <c r="M174" t="s">
        <v>145</v>
      </c>
      <c r="N174">
        <v>0.02</v>
      </c>
    </row>
    <row r="175" spans="1:16" ht="15" customHeight="1">
      <c r="A175" s="82" t="s">
        <v>78</v>
      </c>
      <c r="B175" t="s">
        <v>106</v>
      </c>
      <c r="C175" t="s">
        <v>19</v>
      </c>
      <c r="D175" t="s">
        <v>21</v>
      </c>
      <c r="E175" t="s">
        <v>122</v>
      </c>
      <c r="F175" t="s">
        <v>26</v>
      </c>
      <c r="G175" t="s">
        <v>155</v>
      </c>
      <c r="H175" t="s">
        <v>142</v>
      </c>
      <c r="I175" t="s">
        <v>143</v>
      </c>
      <c r="J175" t="s">
        <v>125</v>
      </c>
      <c r="K175" t="s">
        <v>155</v>
      </c>
      <c r="L175" t="s">
        <v>144</v>
      </c>
      <c r="M175" t="s">
        <v>145</v>
      </c>
      <c r="N175">
        <v>0</v>
      </c>
    </row>
    <row r="176" spans="1:16" ht="15" customHeight="1">
      <c r="A176" s="82" t="s">
        <v>78</v>
      </c>
      <c r="B176" t="s">
        <v>109</v>
      </c>
      <c r="C176" t="s">
        <v>19</v>
      </c>
      <c r="D176" t="s">
        <v>21</v>
      </c>
      <c r="E176" t="s">
        <v>122</v>
      </c>
      <c r="F176" t="s">
        <v>26</v>
      </c>
      <c r="G176" t="s">
        <v>156</v>
      </c>
      <c r="H176" t="s">
        <v>142</v>
      </c>
      <c r="I176" t="s">
        <v>143</v>
      </c>
      <c r="J176" t="s">
        <v>125</v>
      </c>
      <c r="K176" t="s">
        <v>156</v>
      </c>
      <c r="L176" t="s">
        <v>144</v>
      </c>
      <c r="M176" t="s">
        <v>145</v>
      </c>
      <c r="N176">
        <v>0.02</v>
      </c>
    </row>
    <row r="177" spans="1:14" ht="15" customHeight="1">
      <c r="A177" s="82" t="s">
        <v>78</v>
      </c>
      <c r="B177" t="s">
        <v>111</v>
      </c>
      <c r="C177" t="s">
        <v>19</v>
      </c>
      <c r="D177" t="s">
        <v>21</v>
      </c>
      <c r="E177" t="s">
        <v>122</v>
      </c>
      <c r="F177" t="s">
        <v>26</v>
      </c>
      <c r="G177" t="s">
        <v>157</v>
      </c>
      <c r="H177" t="s">
        <v>142</v>
      </c>
      <c r="I177" t="s">
        <v>143</v>
      </c>
      <c r="J177" t="s">
        <v>125</v>
      </c>
      <c r="K177" t="s">
        <v>157</v>
      </c>
      <c r="L177" t="s">
        <v>144</v>
      </c>
      <c r="M177" t="s">
        <v>145</v>
      </c>
      <c r="N177">
        <v>7.0000000000000007E-2</v>
      </c>
    </row>
    <row r="178" spans="1:14" ht="15" customHeight="1">
      <c r="A178" s="82" t="s">
        <v>78</v>
      </c>
      <c r="B178" t="s">
        <v>112</v>
      </c>
      <c r="C178" t="s">
        <v>19</v>
      </c>
      <c r="D178" t="s">
        <v>21</v>
      </c>
      <c r="E178" t="s">
        <v>122</v>
      </c>
      <c r="F178" t="s">
        <v>26</v>
      </c>
      <c r="G178" t="s">
        <v>158</v>
      </c>
      <c r="H178" t="s">
        <v>142</v>
      </c>
      <c r="I178" t="s">
        <v>143</v>
      </c>
      <c r="J178" t="s">
        <v>125</v>
      </c>
      <c r="K178" t="s">
        <v>158</v>
      </c>
      <c r="L178" t="s">
        <v>144</v>
      </c>
      <c r="M178" t="s">
        <v>145</v>
      </c>
      <c r="N178">
        <v>0</v>
      </c>
    </row>
    <row r="179" spans="1:14" ht="15" customHeight="1">
      <c r="A179" s="82" t="s">
        <v>78</v>
      </c>
      <c r="B179" t="s">
        <v>116</v>
      </c>
      <c r="C179" t="s">
        <v>19</v>
      </c>
      <c r="D179" t="s">
        <v>21</v>
      </c>
      <c r="E179" t="s">
        <v>122</v>
      </c>
      <c r="F179" t="s">
        <v>26</v>
      </c>
      <c r="G179" t="s">
        <v>450</v>
      </c>
      <c r="H179" t="s">
        <v>142</v>
      </c>
      <c r="I179" t="s">
        <v>446</v>
      </c>
      <c r="J179" t="s">
        <v>447</v>
      </c>
      <c r="K179" t="s">
        <v>451</v>
      </c>
      <c r="L179" t="s">
        <v>144</v>
      </c>
      <c r="M179" t="s">
        <v>449</v>
      </c>
      <c r="N179">
        <v>0.36</v>
      </c>
    </row>
    <row r="180" spans="1:14" ht="15" customHeight="1">
      <c r="A180" s="82" t="s">
        <v>78</v>
      </c>
      <c r="B180" t="s">
        <v>100</v>
      </c>
      <c r="C180" t="s">
        <v>19</v>
      </c>
      <c r="D180" t="s">
        <v>21</v>
      </c>
      <c r="E180" t="s">
        <v>122</v>
      </c>
      <c r="F180" t="s">
        <v>26</v>
      </c>
      <c r="G180" t="s">
        <v>159</v>
      </c>
      <c r="H180" t="s">
        <v>142</v>
      </c>
      <c r="I180" t="s">
        <v>143</v>
      </c>
      <c r="J180" t="s">
        <v>125</v>
      </c>
      <c r="K180" t="s">
        <v>159</v>
      </c>
      <c r="L180" t="s">
        <v>144</v>
      </c>
      <c r="M180" t="s">
        <v>145</v>
      </c>
      <c r="N180">
        <v>0.02</v>
      </c>
    </row>
    <row r="181" spans="1:14" ht="15" customHeight="1">
      <c r="A181" s="82" t="s">
        <v>78</v>
      </c>
      <c r="B181" t="s">
        <v>92</v>
      </c>
      <c r="C181" t="s">
        <v>19</v>
      </c>
      <c r="D181" t="s">
        <v>21</v>
      </c>
      <c r="E181" t="s">
        <v>122</v>
      </c>
      <c r="F181" t="s">
        <v>26</v>
      </c>
      <c r="N181">
        <v>0.02</v>
      </c>
    </row>
    <row r="182" spans="1:14" ht="15" customHeight="1">
      <c r="A182" s="82" t="s">
        <v>78</v>
      </c>
      <c r="B182" t="s">
        <v>91</v>
      </c>
      <c r="C182" t="s">
        <v>19</v>
      </c>
      <c r="D182" t="s">
        <v>21</v>
      </c>
      <c r="E182" t="s">
        <v>122</v>
      </c>
      <c r="F182" t="s">
        <v>26</v>
      </c>
      <c r="N182">
        <v>7.0000000000000007E-2</v>
      </c>
    </row>
    <row r="183" spans="1:14" ht="15" customHeight="1">
      <c r="A183" s="82" t="s">
        <v>78</v>
      </c>
      <c r="B183" t="s">
        <v>103</v>
      </c>
      <c r="C183" t="s">
        <v>19</v>
      </c>
      <c r="D183" t="s">
        <v>21</v>
      </c>
      <c r="E183" t="s">
        <v>122</v>
      </c>
      <c r="F183" t="s">
        <v>26</v>
      </c>
      <c r="N183">
        <v>0.05</v>
      </c>
    </row>
    <row r="184" spans="1:14" ht="15" customHeight="1">
      <c r="A184" s="82" t="s">
        <v>78</v>
      </c>
      <c r="B184" t="s">
        <v>90</v>
      </c>
      <c r="C184" t="s">
        <v>19</v>
      </c>
      <c r="D184" t="s">
        <v>21</v>
      </c>
      <c r="E184" t="s">
        <v>122</v>
      </c>
      <c r="F184" t="s">
        <v>26</v>
      </c>
      <c r="N184">
        <v>0.15</v>
      </c>
    </row>
    <row r="185" spans="1:14" ht="15" customHeight="1">
      <c r="A185" s="82" t="s">
        <v>78</v>
      </c>
      <c r="B185" t="s">
        <v>107</v>
      </c>
      <c r="C185" t="s">
        <v>19</v>
      </c>
      <c r="D185" t="s">
        <v>21</v>
      </c>
      <c r="E185" t="s">
        <v>122</v>
      </c>
      <c r="F185" t="s">
        <v>26</v>
      </c>
      <c r="N185">
        <v>0.09</v>
      </c>
    </row>
    <row r="186" spans="1:14" ht="15" customHeight="1">
      <c r="A186" s="82" t="s">
        <v>84</v>
      </c>
      <c r="B186" t="s">
        <v>50</v>
      </c>
      <c r="C186" t="s">
        <v>19</v>
      </c>
      <c r="D186" t="s">
        <v>21</v>
      </c>
      <c r="E186" t="s">
        <v>122</v>
      </c>
      <c r="F186" t="s">
        <v>26</v>
      </c>
      <c r="N186">
        <v>9.81</v>
      </c>
    </row>
    <row r="187" spans="1:14" ht="15" customHeight="1">
      <c r="A187" s="82" t="s">
        <v>85</v>
      </c>
      <c r="B187" t="s">
        <v>59</v>
      </c>
      <c r="C187" t="s">
        <v>19</v>
      </c>
      <c r="D187" t="s">
        <v>21</v>
      </c>
      <c r="E187" t="s">
        <v>122</v>
      </c>
      <c r="F187" t="s">
        <v>26</v>
      </c>
      <c r="N187">
        <v>2.4500000000000002</v>
      </c>
    </row>
    <row r="188" spans="1:14" ht="15" customHeight="1">
      <c r="A188" s="82" t="s">
        <v>85</v>
      </c>
      <c r="B188" t="s">
        <v>60</v>
      </c>
      <c r="C188" t="s">
        <v>19</v>
      </c>
      <c r="D188" t="s">
        <v>21</v>
      </c>
      <c r="E188" t="s">
        <v>122</v>
      </c>
      <c r="F188" t="s">
        <v>26</v>
      </c>
      <c r="N188">
        <v>0.27</v>
      </c>
    </row>
    <row r="189" spans="1:14" ht="15" customHeight="1">
      <c r="A189" s="82" t="s">
        <v>85</v>
      </c>
      <c r="B189" t="s">
        <v>61</v>
      </c>
      <c r="C189" t="s">
        <v>19</v>
      </c>
      <c r="D189" t="s">
        <v>21</v>
      </c>
      <c r="E189" t="s">
        <v>122</v>
      </c>
      <c r="F189" t="s">
        <v>26</v>
      </c>
      <c r="N189">
        <v>0.78</v>
      </c>
    </row>
    <row r="190" spans="1:14" ht="15" customHeight="1">
      <c r="A190" s="82" t="s">
        <v>85</v>
      </c>
      <c r="B190" t="s">
        <v>66</v>
      </c>
      <c r="C190" t="s">
        <v>19</v>
      </c>
      <c r="D190" t="s">
        <v>21</v>
      </c>
      <c r="E190" t="s">
        <v>122</v>
      </c>
      <c r="F190" t="s">
        <v>26</v>
      </c>
      <c r="N190">
        <v>0.46</v>
      </c>
    </row>
    <row r="191" spans="1:14" ht="15" customHeight="1">
      <c r="A191" s="82" t="s">
        <v>85</v>
      </c>
      <c r="B191" t="s">
        <v>68</v>
      </c>
      <c r="C191" t="s">
        <v>19</v>
      </c>
      <c r="D191" t="s">
        <v>21</v>
      </c>
      <c r="E191" t="s">
        <v>122</v>
      </c>
      <c r="F191" t="s">
        <v>26</v>
      </c>
      <c r="N191">
        <v>0</v>
      </c>
    </row>
    <row r="192" spans="1:14" ht="15" customHeight="1">
      <c r="A192" s="82" t="s">
        <v>85</v>
      </c>
      <c r="B192" t="s">
        <v>69</v>
      </c>
      <c r="C192" t="s">
        <v>19</v>
      </c>
      <c r="D192" t="s">
        <v>21</v>
      </c>
      <c r="E192" t="s">
        <v>122</v>
      </c>
      <c r="F192" t="s">
        <v>26</v>
      </c>
      <c r="N192">
        <v>2.99</v>
      </c>
    </row>
    <row r="193" spans="1:14" ht="15" customHeight="1">
      <c r="A193" s="82" t="s">
        <v>85</v>
      </c>
      <c r="B193" t="s">
        <v>63</v>
      </c>
      <c r="C193" t="s">
        <v>19</v>
      </c>
      <c r="D193" t="s">
        <v>21</v>
      </c>
      <c r="E193" t="s">
        <v>122</v>
      </c>
      <c r="F193" t="s">
        <v>26</v>
      </c>
      <c r="N193">
        <v>0.53</v>
      </c>
    </row>
    <row r="194" spans="1:14" ht="15" customHeight="1">
      <c r="A194" s="82" t="s">
        <v>85</v>
      </c>
      <c r="B194" t="s">
        <v>81</v>
      </c>
      <c r="C194" t="s">
        <v>19</v>
      </c>
      <c r="D194" t="s">
        <v>21</v>
      </c>
      <c r="E194" t="s">
        <v>122</v>
      </c>
      <c r="F194" t="s">
        <v>26</v>
      </c>
      <c r="N194">
        <v>0.1</v>
      </c>
    </row>
    <row r="195" spans="1:14" ht="15" customHeight="1">
      <c r="A195" s="82" t="s">
        <v>85</v>
      </c>
      <c r="B195" t="s">
        <v>56</v>
      </c>
      <c r="C195" t="s">
        <v>19</v>
      </c>
      <c r="D195" t="s">
        <v>21</v>
      </c>
      <c r="E195" t="s">
        <v>122</v>
      </c>
      <c r="F195" t="s">
        <v>26</v>
      </c>
      <c r="N195">
        <v>2.73</v>
      </c>
    </row>
    <row r="196" spans="1:14" ht="15" customHeight="1">
      <c r="A196" s="82" t="s">
        <v>85</v>
      </c>
      <c r="B196" t="s">
        <v>53</v>
      </c>
      <c r="C196" t="s">
        <v>19</v>
      </c>
      <c r="D196" t="s">
        <v>21</v>
      </c>
      <c r="E196" t="s">
        <v>122</v>
      </c>
      <c r="F196" t="s">
        <v>26</v>
      </c>
      <c r="N196">
        <v>7.48</v>
      </c>
    </row>
    <row r="197" spans="1:14" ht="15" customHeight="1">
      <c r="A197" s="82" t="s">
        <v>85</v>
      </c>
      <c r="B197" t="s">
        <v>64</v>
      </c>
      <c r="C197" t="s">
        <v>19</v>
      </c>
      <c r="D197" t="s">
        <v>21</v>
      </c>
      <c r="E197" t="s">
        <v>122</v>
      </c>
      <c r="F197" t="s">
        <v>26</v>
      </c>
      <c r="N197">
        <v>3.44</v>
      </c>
    </row>
    <row r="198" spans="1:14" ht="15" customHeight="1">
      <c r="A198" s="82" t="s">
        <v>85</v>
      </c>
      <c r="B198" t="s">
        <v>79</v>
      </c>
      <c r="C198" t="s">
        <v>19</v>
      </c>
      <c r="D198" t="s">
        <v>21</v>
      </c>
      <c r="E198" t="s">
        <v>122</v>
      </c>
      <c r="F198" t="s">
        <v>26</v>
      </c>
      <c r="N198">
        <v>0.1</v>
      </c>
    </row>
    <row r="199" spans="1:14" ht="15" customHeight="1">
      <c r="A199" s="82" t="s">
        <v>86</v>
      </c>
      <c r="B199" t="s">
        <v>59</v>
      </c>
      <c r="C199" t="s">
        <v>19</v>
      </c>
      <c r="D199" t="s">
        <v>21</v>
      </c>
      <c r="E199" t="s">
        <v>122</v>
      </c>
      <c r="F199" t="s">
        <v>26</v>
      </c>
      <c r="N199">
        <v>2.4500000000000002</v>
      </c>
    </row>
    <row r="200" spans="1:14" ht="15" customHeight="1">
      <c r="A200" s="82" t="s">
        <v>86</v>
      </c>
      <c r="B200" t="s">
        <v>60</v>
      </c>
      <c r="C200" t="s">
        <v>19</v>
      </c>
      <c r="D200" t="s">
        <v>21</v>
      </c>
      <c r="E200" t="s">
        <v>122</v>
      </c>
      <c r="F200" t="s">
        <v>26</v>
      </c>
      <c r="G200" t="s">
        <v>481</v>
      </c>
      <c r="H200" t="s">
        <v>453</v>
      </c>
      <c r="I200" t="s">
        <v>449</v>
      </c>
      <c r="J200" t="s">
        <v>447</v>
      </c>
      <c r="K200" t="s">
        <v>482</v>
      </c>
      <c r="L200" t="s">
        <v>474</v>
      </c>
      <c r="M200" t="s">
        <v>449</v>
      </c>
      <c r="N200">
        <v>0.27</v>
      </c>
    </row>
    <row r="201" spans="1:14" ht="15" customHeight="1">
      <c r="A201" s="82" t="s">
        <v>86</v>
      </c>
      <c r="B201" t="s">
        <v>61</v>
      </c>
      <c r="C201" t="s">
        <v>19</v>
      </c>
      <c r="D201" t="s">
        <v>21</v>
      </c>
      <c r="E201" t="s">
        <v>122</v>
      </c>
      <c r="F201" t="s">
        <v>26</v>
      </c>
      <c r="G201" t="s">
        <v>457</v>
      </c>
      <c r="H201" t="s">
        <v>458</v>
      </c>
      <c r="I201" t="s">
        <v>459</v>
      </c>
      <c r="J201" t="s">
        <v>454</v>
      </c>
      <c r="K201" t="s">
        <v>460</v>
      </c>
      <c r="L201" t="s">
        <v>456</v>
      </c>
      <c r="M201" t="s">
        <v>449</v>
      </c>
      <c r="N201">
        <v>0.78</v>
      </c>
    </row>
    <row r="202" spans="1:14" ht="15" customHeight="1">
      <c r="A202" s="82" t="s">
        <v>86</v>
      </c>
      <c r="B202" t="s">
        <v>66</v>
      </c>
      <c r="C202" t="s">
        <v>19</v>
      </c>
      <c r="D202" t="s">
        <v>21</v>
      </c>
      <c r="E202" t="s">
        <v>122</v>
      </c>
      <c r="F202" t="s">
        <v>26</v>
      </c>
      <c r="G202" t="s">
        <v>461</v>
      </c>
      <c r="H202" t="s">
        <v>458</v>
      </c>
      <c r="I202" t="s">
        <v>459</v>
      </c>
      <c r="J202" t="s">
        <v>454</v>
      </c>
      <c r="K202" t="s">
        <v>462</v>
      </c>
      <c r="L202" t="s">
        <v>456</v>
      </c>
      <c r="M202" t="s">
        <v>449</v>
      </c>
      <c r="N202">
        <v>0.46</v>
      </c>
    </row>
    <row r="203" spans="1:14" ht="15" customHeight="1">
      <c r="A203" s="82" t="s">
        <v>86</v>
      </c>
      <c r="B203" t="s">
        <v>68</v>
      </c>
      <c r="C203" t="s">
        <v>19</v>
      </c>
      <c r="D203" t="s">
        <v>21</v>
      </c>
      <c r="E203" t="s">
        <v>122</v>
      </c>
      <c r="F203" t="s">
        <v>26</v>
      </c>
      <c r="G203" t="s">
        <v>463</v>
      </c>
      <c r="H203" t="s">
        <v>458</v>
      </c>
      <c r="I203" t="s">
        <v>459</v>
      </c>
      <c r="J203" t="s">
        <v>454</v>
      </c>
      <c r="K203" t="s">
        <v>464</v>
      </c>
      <c r="L203" t="s">
        <v>456</v>
      </c>
      <c r="M203" t="s">
        <v>449</v>
      </c>
      <c r="N203">
        <v>0</v>
      </c>
    </row>
    <row r="204" spans="1:14" ht="15" customHeight="1">
      <c r="A204" s="82" t="s">
        <v>86</v>
      </c>
      <c r="B204" t="s">
        <v>69</v>
      </c>
      <c r="C204" t="s">
        <v>19</v>
      </c>
      <c r="D204" t="s">
        <v>21</v>
      </c>
      <c r="E204" t="s">
        <v>122</v>
      </c>
      <c r="F204" t="s">
        <v>26</v>
      </c>
      <c r="G204" t="s">
        <v>465</v>
      </c>
      <c r="H204" t="s">
        <v>458</v>
      </c>
      <c r="I204" t="s">
        <v>459</v>
      </c>
      <c r="J204" t="s">
        <v>454</v>
      </c>
      <c r="K204" t="s">
        <v>466</v>
      </c>
      <c r="L204" t="s">
        <v>456</v>
      </c>
      <c r="M204" t="s">
        <v>449</v>
      </c>
      <c r="N204">
        <v>2.99</v>
      </c>
    </row>
    <row r="205" spans="1:14" ht="15" customHeight="1">
      <c r="A205" s="82" t="s">
        <v>86</v>
      </c>
      <c r="B205" t="s">
        <v>63</v>
      </c>
      <c r="C205" t="s">
        <v>19</v>
      </c>
      <c r="D205" t="s">
        <v>21</v>
      </c>
      <c r="E205" t="s">
        <v>122</v>
      </c>
      <c r="F205" t="s">
        <v>26</v>
      </c>
      <c r="G205" t="s">
        <v>467</v>
      </c>
      <c r="H205" t="s">
        <v>458</v>
      </c>
      <c r="I205" t="s">
        <v>459</v>
      </c>
      <c r="J205" t="s">
        <v>454</v>
      </c>
      <c r="K205" t="s">
        <v>468</v>
      </c>
      <c r="L205" t="s">
        <v>456</v>
      </c>
      <c r="M205" t="s">
        <v>449</v>
      </c>
      <c r="N205">
        <v>0.53</v>
      </c>
    </row>
    <row r="206" spans="1:14" ht="15" customHeight="1">
      <c r="A206" s="82" t="s">
        <v>86</v>
      </c>
      <c r="B206" t="s">
        <v>81</v>
      </c>
      <c r="C206" t="s">
        <v>19</v>
      </c>
      <c r="D206" t="s">
        <v>21</v>
      </c>
      <c r="E206" t="s">
        <v>122</v>
      </c>
      <c r="F206" t="s">
        <v>26</v>
      </c>
      <c r="G206" t="s">
        <v>469</v>
      </c>
      <c r="H206" t="s">
        <v>458</v>
      </c>
      <c r="I206" t="s">
        <v>459</v>
      </c>
      <c r="J206" t="s">
        <v>454</v>
      </c>
      <c r="K206" t="s">
        <v>470</v>
      </c>
      <c r="L206" t="s">
        <v>456</v>
      </c>
      <c r="M206" t="s">
        <v>449</v>
      </c>
      <c r="N206">
        <v>0.1</v>
      </c>
    </row>
    <row r="207" spans="1:14" ht="15" customHeight="1">
      <c r="A207" s="82" t="s">
        <v>86</v>
      </c>
      <c r="B207" t="s">
        <v>56</v>
      </c>
      <c r="C207" t="s">
        <v>19</v>
      </c>
      <c r="D207" t="s">
        <v>21</v>
      </c>
      <c r="E207" t="s">
        <v>122</v>
      </c>
      <c r="F207" t="s">
        <v>26</v>
      </c>
      <c r="G207" t="s">
        <v>452</v>
      </c>
      <c r="H207" t="s">
        <v>453</v>
      </c>
      <c r="I207" t="s">
        <v>449</v>
      </c>
      <c r="J207" t="s">
        <v>454</v>
      </c>
      <c r="K207" t="s">
        <v>455</v>
      </c>
      <c r="L207" t="s">
        <v>456</v>
      </c>
      <c r="M207" t="s">
        <v>449</v>
      </c>
      <c r="N207">
        <v>2.73</v>
      </c>
    </row>
    <row r="208" spans="1:14" ht="15" customHeight="1">
      <c r="A208" s="82" t="s">
        <v>86</v>
      </c>
      <c r="B208" t="s">
        <v>53</v>
      </c>
      <c r="C208" t="s">
        <v>19</v>
      </c>
      <c r="D208" t="s">
        <v>21</v>
      </c>
      <c r="E208" t="s">
        <v>122</v>
      </c>
      <c r="F208" t="s">
        <v>26</v>
      </c>
      <c r="N208">
        <v>7.48</v>
      </c>
    </row>
    <row r="209" spans="1:16" ht="15" customHeight="1">
      <c r="A209" s="82" t="s">
        <v>86</v>
      </c>
      <c r="B209" t="s">
        <v>64</v>
      </c>
      <c r="C209" t="s">
        <v>19</v>
      </c>
      <c r="D209" t="s">
        <v>21</v>
      </c>
      <c r="E209" t="s">
        <v>122</v>
      </c>
      <c r="F209" t="s">
        <v>26</v>
      </c>
      <c r="N209">
        <v>3.44</v>
      </c>
    </row>
    <row r="210" spans="1:16" ht="15" customHeight="1">
      <c r="A210" s="82" t="s">
        <v>86</v>
      </c>
      <c r="B210" t="s">
        <v>79</v>
      </c>
      <c r="C210" t="s">
        <v>19</v>
      </c>
      <c r="D210" t="s">
        <v>21</v>
      </c>
      <c r="E210" t="s">
        <v>122</v>
      </c>
      <c r="F210" t="s">
        <v>26</v>
      </c>
      <c r="N210">
        <v>0.1</v>
      </c>
    </row>
    <row r="211" spans="1:16" ht="15" customHeight="1">
      <c r="A211" s="82" t="s">
        <v>87</v>
      </c>
      <c r="B211" t="s">
        <v>74</v>
      </c>
      <c r="C211" t="s">
        <v>19</v>
      </c>
      <c r="D211" t="s">
        <v>21</v>
      </c>
      <c r="E211" t="s">
        <v>122</v>
      </c>
      <c r="F211" t="s">
        <v>26</v>
      </c>
      <c r="N211">
        <v>0.06</v>
      </c>
      <c r="O211">
        <v>0</v>
      </c>
      <c r="P211">
        <v>0.46</v>
      </c>
    </row>
    <row r="212" spans="1:16" ht="15" customHeight="1">
      <c r="A212" s="82" t="s">
        <v>87</v>
      </c>
      <c r="B212" t="s">
        <v>75</v>
      </c>
      <c r="C212" t="s">
        <v>19</v>
      </c>
      <c r="D212" t="s">
        <v>21</v>
      </c>
      <c r="E212" t="s">
        <v>122</v>
      </c>
      <c r="F212" t="s">
        <v>26</v>
      </c>
      <c r="N212">
        <v>0.05</v>
      </c>
      <c r="O212">
        <v>0</v>
      </c>
      <c r="P212">
        <v>0.46</v>
      </c>
    </row>
    <row r="213" spans="1:16" ht="15" customHeight="1">
      <c r="A213" s="82" t="s">
        <v>87</v>
      </c>
      <c r="B213" t="s">
        <v>82</v>
      </c>
      <c r="C213" t="s">
        <v>19</v>
      </c>
      <c r="D213" t="s">
        <v>21</v>
      </c>
      <c r="E213" t="s">
        <v>122</v>
      </c>
      <c r="F213" t="s">
        <v>26</v>
      </c>
      <c r="N213">
        <v>1.93</v>
      </c>
      <c r="O213">
        <v>1.58</v>
      </c>
      <c r="P213">
        <v>2.04</v>
      </c>
    </row>
    <row r="214" spans="1:16" ht="15" customHeight="1">
      <c r="A214" s="82" t="s">
        <v>87</v>
      </c>
      <c r="B214" t="s">
        <v>73</v>
      </c>
      <c r="C214" t="s">
        <v>19</v>
      </c>
      <c r="D214" t="s">
        <v>21</v>
      </c>
      <c r="E214" t="s">
        <v>122</v>
      </c>
      <c r="F214" t="s">
        <v>26</v>
      </c>
      <c r="N214">
        <v>0.1</v>
      </c>
      <c r="O214">
        <v>0</v>
      </c>
      <c r="P214">
        <v>0.46</v>
      </c>
    </row>
    <row r="215" spans="1:16" ht="15" customHeight="1">
      <c r="A215" s="82" t="s">
        <v>87</v>
      </c>
      <c r="B215" t="s">
        <v>72</v>
      </c>
      <c r="C215" t="s">
        <v>19</v>
      </c>
      <c r="D215" t="s">
        <v>21</v>
      </c>
      <c r="E215" t="s">
        <v>122</v>
      </c>
      <c r="F215" t="s">
        <v>26</v>
      </c>
      <c r="N215">
        <v>1.51</v>
      </c>
      <c r="O215">
        <v>1.41</v>
      </c>
      <c r="P215">
        <v>1.87</v>
      </c>
    </row>
    <row r="216" spans="1:16" ht="15" customHeight="1">
      <c r="A216" s="82" t="s">
        <v>87</v>
      </c>
      <c r="B216" t="s">
        <v>70</v>
      </c>
      <c r="C216" t="s">
        <v>19</v>
      </c>
      <c r="D216" t="s">
        <v>21</v>
      </c>
      <c r="E216" t="s">
        <v>122</v>
      </c>
      <c r="F216" t="s">
        <v>26</v>
      </c>
      <c r="N216">
        <v>1.51</v>
      </c>
      <c r="O216">
        <v>1.41</v>
      </c>
      <c r="P216">
        <v>1.87</v>
      </c>
    </row>
    <row r="217" spans="1:16" ht="15" customHeight="1">
      <c r="A217" s="82" t="s">
        <v>87</v>
      </c>
      <c r="B217" t="s">
        <v>79</v>
      </c>
      <c r="C217" t="s">
        <v>19</v>
      </c>
      <c r="D217" t="s">
        <v>21</v>
      </c>
      <c r="E217" t="s">
        <v>122</v>
      </c>
      <c r="F217" t="s">
        <v>26</v>
      </c>
      <c r="N217">
        <v>1.93</v>
      </c>
      <c r="O217">
        <v>1.58</v>
      </c>
      <c r="P217">
        <v>2.04</v>
      </c>
    </row>
    <row r="218" spans="1:16" ht="15" customHeight="1">
      <c r="A218" s="82" t="s">
        <v>87</v>
      </c>
      <c r="B218" t="s">
        <v>77</v>
      </c>
      <c r="C218" t="s">
        <v>19</v>
      </c>
      <c r="D218" t="s">
        <v>21</v>
      </c>
      <c r="E218" t="s">
        <v>122</v>
      </c>
      <c r="F218" t="s">
        <v>26</v>
      </c>
      <c r="N218">
        <v>0.89</v>
      </c>
    </row>
    <row r="219" spans="1:16" ht="15" customHeight="1">
      <c r="A219" s="82" t="s">
        <v>87</v>
      </c>
      <c r="B219" t="s">
        <v>78</v>
      </c>
      <c r="C219" t="s">
        <v>19</v>
      </c>
      <c r="D219" t="s">
        <v>21</v>
      </c>
      <c r="E219" t="s">
        <v>122</v>
      </c>
      <c r="F219" t="s">
        <v>26</v>
      </c>
      <c r="N219">
        <v>0.51</v>
      </c>
    </row>
    <row r="220" spans="1:16" ht="15" customHeight="1">
      <c r="A220" s="82" t="s">
        <v>87</v>
      </c>
      <c r="B220" t="s">
        <v>76</v>
      </c>
      <c r="C220" t="s">
        <v>19</v>
      </c>
      <c r="D220" t="s">
        <v>21</v>
      </c>
      <c r="E220" t="s">
        <v>122</v>
      </c>
      <c r="F220" t="s">
        <v>26</v>
      </c>
      <c r="N220">
        <v>1.41</v>
      </c>
    </row>
    <row r="221" spans="1:16" ht="15" customHeight="1">
      <c r="A221" s="82" t="s">
        <v>88</v>
      </c>
      <c r="B221" t="s">
        <v>74</v>
      </c>
      <c r="C221" t="s">
        <v>19</v>
      </c>
      <c r="D221" t="s">
        <v>21</v>
      </c>
      <c r="E221" t="s">
        <v>122</v>
      </c>
      <c r="F221" t="s">
        <v>26</v>
      </c>
      <c r="N221">
        <v>0.06</v>
      </c>
      <c r="O221">
        <v>0</v>
      </c>
      <c r="P221">
        <v>0.46</v>
      </c>
    </row>
    <row r="222" spans="1:16" ht="15" customHeight="1">
      <c r="A222" s="82" t="s">
        <v>88</v>
      </c>
      <c r="B222" t="s">
        <v>75</v>
      </c>
      <c r="C222" t="s">
        <v>19</v>
      </c>
      <c r="D222" t="s">
        <v>21</v>
      </c>
      <c r="E222" t="s">
        <v>122</v>
      </c>
      <c r="F222" t="s">
        <v>26</v>
      </c>
      <c r="N222">
        <v>0.05</v>
      </c>
      <c r="O222">
        <v>0</v>
      </c>
      <c r="P222">
        <v>0.46</v>
      </c>
    </row>
    <row r="223" spans="1:16" ht="15" customHeight="1">
      <c r="A223" s="82" t="s">
        <v>88</v>
      </c>
      <c r="B223" t="s">
        <v>82</v>
      </c>
      <c r="C223" t="s">
        <v>19</v>
      </c>
      <c r="D223" t="s">
        <v>21</v>
      </c>
      <c r="E223" t="s">
        <v>122</v>
      </c>
      <c r="F223" t="s">
        <v>26</v>
      </c>
      <c r="N223">
        <v>0.36</v>
      </c>
      <c r="O223">
        <v>0</v>
      </c>
      <c r="P223">
        <v>0.46</v>
      </c>
    </row>
    <row r="224" spans="1:16" ht="15" customHeight="1">
      <c r="A224" s="82" t="s">
        <v>88</v>
      </c>
      <c r="B224" t="s">
        <v>73</v>
      </c>
      <c r="C224" t="s">
        <v>19</v>
      </c>
      <c r="D224" t="s">
        <v>21</v>
      </c>
      <c r="E224" t="s">
        <v>122</v>
      </c>
      <c r="F224" t="s">
        <v>26</v>
      </c>
      <c r="N224">
        <v>0.1</v>
      </c>
      <c r="O224">
        <v>0</v>
      </c>
      <c r="P224">
        <v>0.46</v>
      </c>
    </row>
    <row r="225" spans="1:16" ht="15" customHeight="1">
      <c r="A225" s="82" t="s">
        <v>88</v>
      </c>
      <c r="B225" t="s">
        <v>72</v>
      </c>
      <c r="C225" t="s">
        <v>19</v>
      </c>
      <c r="D225" t="s">
        <v>21</v>
      </c>
      <c r="E225" t="s">
        <v>122</v>
      </c>
      <c r="F225" t="s">
        <v>26</v>
      </c>
      <c r="N225">
        <v>0.1</v>
      </c>
      <c r="O225">
        <v>0</v>
      </c>
      <c r="P225">
        <v>0.46</v>
      </c>
    </row>
    <row r="226" spans="1:16" ht="15" customHeight="1">
      <c r="A226" s="82" t="s">
        <v>88</v>
      </c>
      <c r="B226" t="s">
        <v>70</v>
      </c>
      <c r="C226" t="s">
        <v>19</v>
      </c>
      <c r="D226" t="s">
        <v>21</v>
      </c>
      <c r="E226" t="s">
        <v>122</v>
      </c>
      <c r="F226" t="s">
        <v>26</v>
      </c>
      <c r="N226">
        <v>0.1</v>
      </c>
      <c r="O226">
        <v>0</v>
      </c>
      <c r="P226">
        <v>0.46</v>
      </c>
    </row>
    <row r="227" spans="1:16" ht="15" customHeight="1">
      <c r="A227" s="82" t="s">
        <v>88</v>
      </c>
      <c r="B227" t="s">
        <v>79</v>
      </c>
      <c r="C227" t="s">
        <v>19</v>
      </c>
      <c r="D227" t="s">
        <v>21</v>
      </c>
      <c r="E227" t="s">
        <v>122</v>
      </c>
      <c r="F227" t="s">
        <v>26</v>
      </c>
      <c r="N227">
        <v>0.36</v>
      </c>
      <c r="O227">
        <v>0</v>
      </c>
      <c r="P227">
        <v>0.46</v>
      </c>
    </row>
    <row r="228" spans="1:16" ht="15" customHeight="1">
      <c r="A228" s="82" t="s">
        <v>89</v>
      </c>
      <c r="B228" t="s">
        <v>77</v>
      </c>
      <c r="C228" t="s">
        <v>19</v>
      </c>
      <c r="D228" t="s">
        <v>21</v>
      </c>
      <c r="E228" t="s">
        <v>122</v>
      </c>
      <c r="F228" t="s">
        <v>26</v>
      </c>
      <c r="N228">
        <v>0.89</v>
      </c>
    </row>
    <row r="229" spans="1:16" ht="15" customHeight="1">
      <c r="A229" s="82" t="s">
        <v>89</v>
      </c>
      <c r="B229" t="s">
        <v>78</v>
      </c>
      <c r="C229" t="s">
        <v>19</v>
      </c>
      <c r="D229" t="s">
        <v>21</v>
      </c>
      <c r="E229" t="s">
        <v>122</v>
      </c>
      <c r="F229" t="s">
        <v>26</v>
      </c>
      <c r="N229">
        <v>0.51</v>
      </c>
    </row>
    <row r="230" spans="1:16" ht="15" customHeight="1">
      <c r="A230" s="82" t="s">
        <v>89</v>
      </c>
      <c r="B230" t="s">
        <v>82</v>
      </c>
      <c r="C230" t="s">
        <v>19</v>
      </c>
      <c r="D230" t="s">
        <v>21</v>
      </c>
      <c r="E230" t="s">
        <v>122</v>
      </c>
      <c r="F230" t="s">
        <v>26</v>
      </c>
      <c r="N230">
        <v>1.58</v>
      </c>
    </row>
    <row r="231" spans="1:16" ht="15" customHeight="1">
      <c r="A231" s="82" t="s">
        <v>89</v>
      </c>
      <c r="B231" t="s">
        <v>76</v>
      </c>
      <c r="C231" t="s">
        <v>19</v>
      </c>
      <c r="D231" t="s">
        <v>21</v>
      </c>
      <c r="E231" t="s">
        <v>122</v>
      </c>
      <c r="F231" t="s">
        <v>26</v>
      </c>
      <c r="N231">
        <v>1.41</v>
      </c>
    </row>
    <row r="232" spans="1:16" ht="15" customHeight="1">
      <c r="A232" s="82" t="s">
        <v>89</v>
      </c>
      <c r="B232" t="s">
        <v>72</v>
      </c>
      <c r="C232" t="s">
        <v>19</v>
      </c>
      <c r="D232" t="s">
        <v>21</v>
      </c>
      <c r="E232" t="s">
        <v>122</v>
      </c>
      <c r="F232" t="s">
        <v>26</v>
      </c>
      <c r="N232">
        <v>1.41</v>
      </c>
    </row>
    <row r="233" spans="1:16" ht="15" customHeight="1">
      <c r="A233" s="82" t="s">
        <v>89</v>
      </c>
      <c r="B233" t="s">
        <v>70</v>
      </c>
      <c r="C233" t="s">
        <v>19</v>
      </c>
      <c r="D233" t="s">
        <v>21</v>
      </c>
      <c r="E233" t="s">
        <v>122</v>
      </c>
      <c r="F233" t="s">
        <v>26</v>
      </c>
      <c r="N233">
        <v>1.41</v>
      </c>
    </row>
    <row r="234" spans="1:16" ht="15" customHeight="1">
      <c r="A234" s="82" t="s">
        <v>89</v>
      </c>
      <c r="B234" t="s">
        <v>79</v>
      </c>
      <c r="C234" t="s">
        <v>19</v>
      </c>
      <c r="D234" t="s">
        <v>21</v>
      </c>
      <c r="E234" t="s">
        <v>122</v>
      </c>
      <c r="F234" t="s">
        <v>26</v>
      </c>
      <c r="N234">
        <v>1.58</v>
      </c>
    </row>
    <row r="235" spans="1:16" ht="15" customHeight="1">
      <c r="A235" s="82" t="s">
        <v>115</v>
      </c>
      <c r="B235" t="s">
        <v>50</v>
      </c>
      <c r="C235" t="s">
        <v>19</v>
      </c>
      <c r="D235" t="s">
        <v>21</v>
      </c>
      <c r="E235" t="s">
        <v>122</v>
      </c>
      <c r="F235" t="s">
        <v>26</v>
      </c>
      <c r="G235" t="s">
        <v>160</v>
      </c>
      <c r="H235" t="s">
        <v>124</v>
      </c>
      <c r="J235" t="s">
        <v>125</v>
      </c>
      <c r="K235" t="s">
        <v>161</v>
      </c>
      <c r="L235" t="s">
        <v>131</v>
      </c>
      <c r="M235" t="s">
        <v>128</v>
      </c>
      <c r="N235">
        <v>0.35</v>
      </c>
    </row>
    <row r="236" spans="1:16" ht="15" customHeight="1">
      <c r="A236" s="82" t="s">
        <v>115</v>
      </c>
      <c r="B236" t="s">
        <v>59</v>
      </c>
      <c r="C236" t="s">
        <v>19</v>
      </c>
      <c r="D236" t="s">
        <v>21</v>
      </c>
      <c r="E236" t="s">
        <v>122</v>
      </c>
      <c r="F236" t="s">
        <v>26</v>
      </c>
      <c r="G236" t="s">
        <v>162</v>
      </c>
      <c r="H236" t="s">
        <v>133</v>
      </c>
      <c r="J236" t="s">
        <v>125</v>
      </c>
      <c r="K236" t="s">
        <v>163</v>
      </c>
      <c r="L236" t="s">
        <v>135</v>
      </c>
      <c r="M236" t="s">
        <v>128</v>
      </c>
      <c r="N236">
        <v>12.2</v>
      </c>
    </row>
    <row r="237" spans="1:16" ht="15" customHeight="1">
      <c r="A237" s="82" t="s">
        <v>115</v>
      </c>
      <c r="B237" t="s">
        <v>60</v>
      </c>
      <c r="C237" t="s">
        <v>19</v>
      </c>
      <c r="D237" t="s">
        <v>21</v>
      </c>
      <c r="E237" t="s">
        <v>122</v>
      </c>
      <c r="F237" t="s">
        <v>26</v>
      </c>
      <c r="G237" t="s">
        <v>164</v>
      </c>
      <c r="H237" t="s">
        <v>133</v>
      </c>
      <c r="J237" t="s">
        <v>125</v>
      </c>
      <c r="K237" t="s">
        <v>165</v>
      </c>
      <c r="L237" t="s">
        <v>135</v>
      </c>
      <c r="M237" t="s">
        <v>128</v>
      </c>
      <c r="N237">
        <v>0.67</v>
      </c>
    </row>
    <row r="238" spans="1:16" ht="15" customHeight="1">
      <c r="A238" s="82" t="s">
        <v>115</v>
      </c>
      <c r="B238" t="s">
        <v>61</v>
      </c>
      <c r="C238" t="s">
        <v>19</v>
      </c>
      <c r="D238" t="s">
        <v>21</v>
      </c>
      <c r="E238" t="s">
        <v>122</v>
      </c>
      <c r="F238" t="s">
        <v>26</v>
      </c>
      <c r="G238" t="s">
        <v>166</v>
      </c>
      <c r="H238" t="s">
        <v>133</v>
      </c>
      <c r="I238" t="s">
        <v>139</v>
      </c>
      <c r="J238" t="s">
        <v>125</v>
      </c>
      <c r="K238" t="s">
        <v>167</v>
      </c>
      <c r="L238" t="s">
        <v>135</v>
      </c>
      <c r="M238" t="s">
        <v>128</v>
      </c>
      <c r="N238">
        <v>0.45</v>
      </c>
    </row>
    <row r="239" spans="1:16" ht="15" customHeight="1">
      <c r="A239" s="82" t="s">
        <v>115</v>
      </c>
      <c r="B239" t="s">
        <v>56</v>
      </c>
      <c r="C239" t="s">
        <v>19</v>
      </c>
      <c r="D239" t="s">
        <v>21</v>
      </c>
      <c r="E239" t="s">
        <v>122</v>
      </c>
      <c r="F239" t="s">
        <v>26</v>
      </c>
      <c r="N239">
        <v>12.9</v>
      </c>
    </row>
    <row r="240" spans="1:16" ht="15" customHeight="1">
      <c r="A240" s="82" t="s">
        <v>115</v>
      </c>
      <c r="B240" t="s">
        <v>53</v>
      </c>
      <c r="C240" t="s">
        <v>19</v>
      </c>
      <c r="D240" t="s">
        <v>21</v>
      </c>
      <c r="E240" t="s">
        <v>122</v>
      </c>
      <c r="F240" t="s">
        <v>26</v>
      </c>
      <c r="N240">
        <v>13.3</v>
      </c>
    </row>
    <row r="241" spans="1:16" ht="15" customHeight="1">
      <c r="A241" s="82" t="s">
        <v>50</v>
      </c>
      <c r="B241" t="s">
        <v>86</v>
      </c>
      <c r="C241" t="s">
        <v>19</v>
      </c>
      <c r="D241" t="s">
        <v>21</v>
      </c>
      <c r="E241" t="s">
        <v>168</v>
      </c>
      <c r="F241" t="s">
        <v>26</v>
      </c>
      <c r="G241" t="s">
        <v>169</v>
      </c>
      <c r="H241" t="s">
        <v>124</v>
      </c>
      <c r="J241" t="s">
        <v>125</v>
      </c>
      <c r="K241" t="s">
        <v>126</v>
      </c>
      <c r="L241" t="s">
        <v>127</v>
      </c>
      <c r="M241" t="s">
        <v>128</v>
      </c>
      <c r="N241">
        <v>3.65</v>
      </c>
    </row>
    <row r="242" spans="1:16" ht="15" customHeight="1">
      <c r="A242" s="82" t="s">
        <v>50</v>
      </c>
      <c r="B242" t="s">
        <v>116</v>
      </c>
      <c r="C242" t="s">
        <v>19</v>
      </c>
      <c r="D242" t="s">
        <v>21</v>
      </c>
      <c r="E242" t="s">
        <v>168</v>
      </c>
      <c r="F242" t="s">
        <v>26</v>
      </c>
      <c r="G242" t="s">
        <v>129</v>
      </c>
      <c r="H242" t="s">
        <v>124</v>
      </c>
      <c r="J242" t="s">
        <v>125</v>
      </c>
      <c r="K242" t="s">
        <v>130</v>
      </c>
      <c r="L242" t="s">
        <v>131</v>
      </c>
      <c r="M242" t="s">
        <v>128</v>
      </c>
      <c r="N242">
        <v>3.06</v>
      </c>
    </row>
    <row r="243" spans="1:16" ht="15" customHeight="1">
      <c r="A243" s="82" t="s">
        <v>50</v>
      </c>
      <c r="B243" t="s">
        <v>85</v>
      </c>
      <c r="C243" t="s">
        <v>19</v>
      </c>
      <c r="D243" t="s">
        <v>21</v>
      </c>
      <c r="E243" t="s">
        <v>168</v>
      </c>
      <c r="F243" t="s">
        <v>26</v>
      </c>
      <c r="N243">
        <v>3.65</v>
      </c>
    </row>
    <row r="244" spans="1:16" ht="15" customHeight="1">
      <c r="A244" s="82" t="s">
        <v>53</v>
      </c>
      <c r="B244" t="s">
        <v>93</v>
      </c>
      <c r="C244" t="s">
        <v>19</v>
      </c>
      <c r="D244" t="s">
        <v>21</v>
      </c>
      <c r="E244" t="s">
        <v>168</v>
      </c>
      <c r="F244" t="s">
        <v>26</v>
      </c>
      <c r="N244">
        <v>0</v>
      </c>
      <c r="O244">
        <v>0</v>
      </c>
      <c r="P244">
        <v>0</v>
      </c>
    </row>
    <row r="245" spans="1:16" ht="15" customHeight="1">
      <c r="A245" s="82" t="s">
        <v>53</v>
      </c>
      <c r="B245" t="s">
        <v>98</v>
      </c>
      <c r="C245" t="s">
        <v>19</v>
      </c>
      <c r="D245" t="s">
        <v>21</v>
      </c>
      <c r="E245" t="s">
        <v>168</v>
      </c>
      <c r="F245" t="s">
        <v>26</v>
      </c>
      <c r="N245">
        <v>3.95</v>
      </c>
      <c r="O245">
        <v>3.95</v>
      </c>
      <c r="P245">
        <v>3.95</v>
      </c>
    </row>
    <row r="246" spans="1:16" ht="15" customHeight="1">
      <c r="A246" s="82" t="s">
        <v>53</v>
      </c>
      <c r="B246" t="s">
        <v>96</v>
      </c>
      <c r="C246" t="s">
        <v>19</v>
      </c>
      <c r="D246" t="s">
        <v>21</v>
      </c>
      <c r="E246" t="s">
        <v>168</v>
      </c>
      <c r="F246" t="s">
        <v>26</v>
      </c>
      <c r="N246">
        <v>3.95</v>
      </c>
      <c r="O246">
        <v>3.95</v>
      </c>
      <c r="P246">
        <v>3.95</v>
      </c>
    </row>
    <row r="247" spans="1:16" ht="15" customHeight="1">
      <c r="A247" s="82" t="s">
        <v>53</v>
      </c>
      <c r="B247" t="s">
        <v>99</v>
      </c>
      <c r="C247" t="s">
        <v>19</v>
      </c>
      <c r="D247" t="s">
        <v>21</v>
      </c>
      <c r="E247" t="s">
        <v>168</v>
      </c>
      <c r="F247" t="s">
        <v>26</v>
      </c>
      <c r="N247">
        <v>0</v>
      </c>
      <c r="O247">
        <v>0</v>
      </c>
      <c r="P247">
        <v>0</v>
      </c>
    </row>
    <row r="248" spans="1:16" ht="15" customHeight="1">
      <c r="A248" s="82" t="s">
        <v>53</v>
      </c>
      <c r="B248" t="s">
        <v>101</v>
      </c>
      <c r="C248" t="s">
        <v>19</v>
      </c>
      <c r="D248" t="s">
        <v>21</v>
      </c>
      <c r="E248" t="s">
        <v>168</v>
      </c>
      <c r="F248" t="s">
        <v>26</v>
      </c>
      <c r="N248">
        <v>1.23</v>
      </c>
      <c r="O248">
        <v>0</v>
      </c>
      <c r="P248">
        <v>500000000</v>
      </c>
    </row>
    <row r="249" spans="1:16" ht="15" customHeight="1">
      <c r="A249" s="82" t="s">
        <v>53</v>
      </c>
      <c r="B249" t="s">
        <v>102</v>
      </c>
      <c r="C249" t="s">
        <v>19</v>
      </c>
      <c r="D249" t="s">
        <v>21</v>
      </c>
      <c r="E249" t="s">
        <v>168</v>
      </c>
      <c r="F249" t="s">
        <v>26</v>
      </c>
      <c r="N249">
        <v>1.23</v>
      </c>
      <c r="O249">
        <v>0</v>
      </c>
      <c r="P249">
        <v>500000000</v>
      </c>
    </row>
    <row r="250" spans="1:16" ht="15" customHeight="1">
      <c r="A250" s="82" t="s">
        <v>53</v>
      </c>
      <c r="B250" t="s">
        <v>116</v>
      </c>
      <c r="C250" t="s">
        <v>19</v>
      </c>
      <c r="D250" t="s">
        <v>21</v>
      </c>
      <c r="E250" t="s">
        <v>168</v>
      </c>
      <c r="F250" t="s">
        <v>26</v>
      </c>
      <c r="N250">
        <v>3.54</v>
      </c>
    </row>
    <row r="251" spans="1:16" ht="15" customHeight="1">
      <c r="A251" s="82" t="s">
        <v>53</v>
      </c>
      <c r="B251" t="s">
        <v>108</v>
      </c>
      <c r="C251" t="s">
        <v>19</v>
      </c>
      <c r="D251" t="s">
        <v>21</v>
      </c>
      <c r="E251" t="s">
        <v>168</v>
      </c>
      <c r="F251" t="s">
        <v>26</v>
      </c>
      <c r="N251">
        <v>0.26</v>
      </c>
    </row>
    <row r="252" spans="1:16" ht="15" customHeight="1">
      <c r="A252" s="82" t="s">
        <v>53</v>
      </c>
      <c r="B252" t="s">
        <v>88</v>
      </c>
      <c r="C252" t="s">
        <v>19</v>
      </c>
      <c r="D252" t="s">
        <v>21</v>
      </c>
      <c r="E252" t="s">
        <v>168</v>
      </c>
      <c r="F252" t="s">
        <v>26</v>
      </c>
      <c r="N252">
        <v>0.22</v>
      </c>
    </row>
    <row r="253" spans="1:16" ht="15" customHeight="1">
      <c r="A253" s="82" t="s">
        <v>53</v>
      </c>
      <c r="B253" t="s">
        <v>89</v>
      </c>
      <c r="C253" t="s">
        <v>19</v>
      </c>
      <c r="D253" t="s">
        <v>21</v>
      </c>
      <c r="E253" t="s">
        <v>168</v>
      </c>
      <c r="F253" t="s">
        <v>26</v>
      </c>
      <c r="N253">
        <v>1.44</v>
      </c>
    </row>
    <row r="254" spans="1:16" ht="15" customHeight="1">
      <c r="A254" s="82" t="s">
        <v>53</v>
      </c>
      <c r="B254" t="s">
        <v>87</v>
      </c>
      <c r="C254" t="s">
        <v>19</v>
      </c>
      <c r="D254" t="s">
        <v>21</v>
      </c>
      <c r="E254" t="s">
        <v>168</v>
      </c>
      <c r="F254" t="s">
        <v>26</v>
      </c>
      <c r="N254">
        <v>1.66</v>
      </c>
    </row>
    <row r="255" spans="1:16" ht="15" customHeight="1">
      <c r="A255" s="82" t="s">
        <v>53</v>
      </c>
      <c r="B255" t="s">
        <v>92</v>
      </c>
      <c r="C255" t="s">
        <v>19</v>
      </c>
      <c r="D255" t="s">
        <v>21</v>
      </c>
      <c r="E255" t="s">
        <v>168</v>
      </c>
      <c r="F255" t="s">
        <v>26</v>
      </c>
      <c r="N255">
        <v>10.4</v>
      </c>
      <c r="O255">
        <v>7.91</v>
      </c>
      <c r="P255">
        <v>500000000</v>
      </c>
    </row>
    <row r="256" spans="1:16" ht="15" customHeight="1">
      <c r="A256" s="82" t="s">
        <v>53</v>
      </c>
      <c r="B256" t="s">
        <v>95</v>
      </c>
      <c r="C256" t="s">
        <v>19</v>
      </c>
      <c r="D256" t="s">
        <v>21</v>
      </c>
      <c r="E256" t="s">
        <v>168</v>
      </c>
      <c r="F256" t="s">
        <v>26</v>
      </c>
      <c r="N256">
        <v>3.95</v>
      </c>
      <c r="O256">
        <v>3.95</v>
      </c>
      <c r="P256">
        <v>3.95</v>
      </c>
    </row>
    <row r="257" spans="1:16" ht="15" customHeight="1">
      <c r="A257" s="82" t="s">
        <v>53</v>
      </c>
      <c r="B257" t="s">
        <v>94</v>
      </c>
      <c r="C257" t="s">
        <v>19</v>
      </c>
      <c r="D257" t="s">
        <v>21</v>
      </c>
      <c r="E257" t="s">
        <v>168</v>
      </c>
      <c r="F257" t="s">
        <v>26</v>
      </c>
      <c r="N257">
        <v>7.91</v>
      </c>
      <c r="O257">
        <v>7.91</v>
      </c>
      <c r="P257">
        <v>7.91</v>
      </c>
    </row>
    <row r="258" spans="1:16" ht="15" customHeight="1">
      <c r="A258" s="82" t="s">
        <v>53</v>
      </c>
      <c r="B258" t="s">
        <v>97</v>
      </c>
      <c r="C258" t="s">
        <v>19</v>
      </c>
      <c r="D258" t="s">
        <v>21</v>
      </c>
      <c r="E258" t="s">
        <v>168</v>
      </c>
      <c r="F258" t="s">
        <v>26</v>
      </c>
      <c r="N258">
        <v>3.95</v>
      </c>
      <c r="O258">
        <v>3.95</v>
      </c>
      <c r="P258">
        <v>3.95</v>
      </c>
    </row>
    <row r="259" spans="1:16" ht="15" customHeight="1">
      <c r="A259" s="82" t="s">
        <v>53</v>
      </c>
      <c r="B259" t="s">
        <v>100</v>
      </c>
      <c r="C259" t="s">
        <v>19</v>
      </c>
      <c r="D259" t="s">
        <v>21</v>
      </c>
      <c r="E259" t="s">
        <v>168</v>
      </c>
      <c r="F259" t="s">
        <v>26</v>
      </c>
      <c r="N259">
        <v>2.4500000000000002</v>
      </c>
      <c r="O259">
        <v>0</v>
      </c>
      <c r="P259">
        <v>500000000</v>
      </c>
    </row>
    <row r="260" spans="1:16" ht="15" customHeight="1">
      <c r="A260" s="82" t="s">
        <v>53</v>
      </c>
      <c r="B260" t="s">
        <v>91</v>
      </c>
      <c r="C260" t="s">
        <v>19</v>
      </c>
      <c r="D260" t="s">
        <v>21</v>
      </c>
      <c r="E260" t="s">
        <v>168</v>
      </c>
      <c r="F260" t="s">
        <v>26</v>
      </c>
      <c r="N260">
        <v>12.5</v>
      </c>
      <c r="O260">
        <v>10.1</v>
      </c>
      <c r="P260">
        <v>500000000</v>
      </c>
    </row>
    <row r="261" spans="1:16" ht="15" customHeight="1">
      <c r="A261" s="82" t="s">
        <v>53</v>
      </c>
      <c r="B261" t="s">
        <v>90</v>
      </c>
      <c r="C261" t="s">
        <v>19</v>
      </c>
      <c r="D261" t="s">
        <v>21</v>
      </c>
      <c r="E261" t="s">
        <v>168</v>
      </c>
      <c r="F261" t="s">
        <v>26</v>
      </c>
      <c r="N261">
        <v>12.8</v>
      </c>
      <c r="O261">
        <v>10.3</v>
      </c>
      <c r="P261">
        <v>500000000</v>
      </c>
    </row>
    <row r="262" spans="1:16" ht="15" customHeight="1">
      <c r="A262" s="82" t="s">
        <v>53</v>
      </c>
      <c r="B262" t="s">
        <v>107</v>
      </c>
      <c r="C262" t="s">
        <v>19</v>
      </c>
      <c r="D262" t="s">
        <v>21</v>
      </c>
      <c r="E262" t="s">
        <v>168</v>
      </c>
      <c r="F262" t="s">
        <v>26</v>
      </c>
      <c r="N262">
        <v>0.26</v>
      </c>
    </row>
    <row r="263" spans="1:16" ht="15" customHeight="1">
      <c r="A263" s="82" t="s">
        <v>53</v>
      </c>
      <c r="B263" t="s">
        <v>105</v>
      </c>
      <c r="C263" t="s">
        <v>19</v>
      </c>
      <c r="D263" t="s">
        <v>21</v>
      </c>
      <c r="E263" t="s">
        <v>168</v>
      </c>
      <c r="F263" t="s">
        <v>26</v>
      </c>
      <c r="N263">
        <v>2.16</v>
      </c>
    </row>
    <row r="264" spans="1:16" ht="15" customHeight="1">
      <c r="A264" s="82" t="s">
        <v>53</v>
      </c>
      <c r="B264" t="s">
        <v>103</v>
      </c>
      <c r="C264" t="s">
        <v>19</v>
      </c>
      <c r="D264" t="s">
        <v>21</v>
      </c>
      <c r="E264" t="s">
        <v>168</v>
      </c>
      <c r="F264" t="s">
        <v>26</v>
      </c>
      <c r="N264">
        <v>2.16</v>
      </c>
    </row>
    <row r="265" spans="1:16" ht="15" customHeight="1">
      <c r="A265" s="82" t="s">
        <v>56</v>
      </c>
      <c r="B265" t="s">
        <v>93</v>
      </c>
      <c r="C265" t="s">
        <v>19</v>
      </c>
      <c r="D265" t="s">
        <v>21</v>
      </c>
      <c r="E265" t="s">
        <v>168</v>
      </c>
      <c r="F265" t="s">
        <v>26</v>
      </c>
      <c r="N265">
        <v>0</v>
      </c>
      <c r="O265">
        <v>0</v>
      </c>
      <c r="P265">
        <v>0</v>
      </c>
    </row>
    <row r="266" spans="1:16" ht="15" customHeight="1">
      <c r="A266" s="82" t="s">
        <v>56</v>
      </c>
      <c r="B266" t="s">
        <v>98</v>
      </c>
      <c r="C266" t="s">
        <v>19</v>
      </c>
      <c r="D266" t="s">
        <v>21</v>
      </c>
      <c r="E266" t="s">
        <v>168</v>
      </c>
      <c r="F266" t="s">
        <v>26</v>
      </c>
      <c r="N266">
        <v>3.95</v>
      </c>
      <c r="O266">
        <v>3.95</v>
      </c>
      <c r="P266">
        <v>3.95</v>
      </c>
    </row>
    <row r="267" spans="1:16" ht="15" customHeight="1">
      <c r="A267" s="82" t="s">
        <v>56</v>
      </c>
      <c r="B267" t="s">
        <v>96</v>
      </c>
      <c r="C267" t="s">
        <v>19</v>
      </c>
      <c r="D267" t="s">
        <v>21</v>
      </c>
      <c r="E267" t="s">
        <v>168</v>
      </c>
      <c r="F267" t="s">
        <v>26</v>
      </c>
      <c r="N267">
        <v>3.95</v>
      </c>
      <c r="O267">
        <v>3.95</v>
      </c>
      <c r="P267">
        <v>3.95</v>
      </c>
    </row>
    <row r="268" spans="1:16" ht="15" customHeight="1">
      <c r="A268" s="82" t="s">
        <v>56</v>
      </c>
      <c r="B268" t="s">
        <v>99</v>
      </c>
      <c r="C268" t="s">
        <v>19</v>
      </c>
      <c r="D268" t="s">
        <v>21</v>
      </c>
      <c r="E268" t="s">
        <v>168</v>
      </c>
      <c r="F268" t="s">
        <v>26</v>
      </c>
      <c r="N268">
        <v>0</v>
      </c>
      <c r="O268">
        <v>0</v>
      </c>
      <c r="P268">
        <v>0</v>
      </c>
    </row>
    <row r="269" spans="1:16" ht="15" customHeight="1">
      <c r="A269" s="82" t="s">
        <v>56</v>
      </c>
      <c r="B269" t="s">
        <v>101</v>
      </c>
      <c r="C269" t="s">
        <v>19</v>
      </c>
      <c r="D269" t="s">
        <v>21</v>
      </c>
      <c r="E269" t="s">
        <v>168</v>
      </c>
      <c r="F269" t="s">
        <v>26</v>
      </c>
      <c r="N269">
        <v>1.23</v>
      </c>
      <c r="O269">
        <v>0</v>
      </c>
      <c r="P269">
        <v>500000000</v>
      </c>
    </row>
    <row r="270" spans="1:16" ht="15" customHeight="1">
      <c r="A270" s="82" t="s">
        <v>56</v>
      </c>
      <c r="B270" t="s">
        <v>102</v>
      </c>
      <c r="C270" t="s">
        <v>19</v>
      </c>
      <c r="D270" t="s">
        <v>21</v>
      </c>
      <c r="E270" t="s">
        <v>168</v>
      </c>
      <c r="F270" t="s">
        <v>26</v>
      </c>
      <c r="N270">
        <v>1.23</v>
      </c>
      <c r="O270">
        <v>0</v>
      </c>
      <c r="P270">
        <v>500000000</v>
      </c>
    </row>
    <row r="271" spans="1:16" ht="15" customHeight="1">
      <c r="A271" s="82" t="s">
        <v>56</v>
      </c>
      <c r="B271" t="s">
        <v>116</v>
      </c>
      <c r="C271" t="s">
        <v>19</v>
      </c>
      <c r="D271" t="s">
        <v>21</v>
      </c>
      <c r="E271" t="s">
        <v>168</v>
      </c>
      <c r="F271" t="s">
        <v>26</v>
      </c>
      <c r="N271">
        <v>3.48</v>
      </c>
    </row>
    <row r="272" spans="1:16" ht="15" customHeight="1">
      <c r="A272" s="82" t="s">
        <v>56</v>
      </c>
      <c r="B272" t="s">
        <v>92</v>
      </c>
      <c r="C272" t="s">
        <v>19</v>
      </c>
      <c r="D272" t="s">
        <v>21</v>
      </c>
      <c r="E272" t="s">
        <v>168</v>
      </c>
      <c r="F272" t="s">
        <v>26</v>
      </c>
      <c r="N272">
        <v>10.4</v>
      </c>
      <c r="O272">
        <v>7.91</v>
      </c>
      <c r="P272">
        <v>500000000</v>
      </c>
    </row>
    <row r="273" spans="1:16" ht="15" customHeight="1">
      <c r="A273" s="82" t="s">
        <v>56</v>
      </c>
      <c r="B273" t="s">
        <v>95</v>
      </c>
      <c r="C273" t="s">
        <v>19</v>
      </c>
      <c r="D273" t="s">
        <v>21</v>
      </c>
      <c r="E273" t="s">
        <v>168</v>
      </c>
      <c r="F273" t="s">
        <v>26</v>
      </c>
      <c r="N273">
        <v>3.95</v>
      </c>
      <c r="O273">
        <v>3.95</v>
      </c>
      <c r="P273">
        <v>3.95</v>
      </c>
    </row>
    <row r="274" spans="1:16" ht="15" customHeight="1">
      <c r="A274" s="82" t="s">
        <v>56</v>
      </c>
      <c r="B274" t="s">
        <v>94</v>
      </c>
      <c r="C274" t="s">
        <v>19</v>
      </c>
      <c r="D274" t="s">
        <v>21</v>
      </c>
      <c r="E274" t="s">
        <v>168</v>
      </c>
      <c r="F274" t="s">
        <v>26</v>
      </c>
      <c r="N274">
        <v>7.91</v>
      </c>
      <c r="O274">
        <v>7.91</v>
      </c>
      <c r="P274">
        <v>7.91</v>
      </c>
    </row>
    <row r="275" spans="1:16" ht="15" customHeight="1">
      <c r="A275" s="82" t="s">
        <v>56</v>
      </c>
      <c r="B275" t="s">
        <v>97</v>
      </c>
      <c r="C275" t="s">
        <v>19</v>
      </c>
      <c r="D275" t="s">
        <v>21</v>
      </c>
      <c r="E275" t="s">
        <v>168</v>
      </c>
      <c r="F275" t="s">
        <v>26</v>
      </c>
      <c r="N275">
        <v>3.95</v>
      </c>
      <c r="O275">
        <v>3.95</v>
      </c>
      <c r="P275">
        <v>3.95</v>
      </c>
    </row>
    <row r="276" spans="1:16" ht="15" customHeight="1">
      <c r="A276" s="82" t="s">
        <v>56</v>
      </c>
      <c r="B276" t="s">
        <v>100</v>
      </c>
      <c r="C276" t="s">
        <v>19</v>
      </c>
      <c r="D276" t="s">
        <v>21</v>
      </c>
      <c r="E276" t="s">
        <v>168</v>
      </c>
      <c r="F276" t="s">
        <v>26</v>
      </c>
      <c r="N276">
        <v>2.4500000000000002</v>
      </c>
      <c r="O276">
        <v>0</v>
      </c>
      <c r="P276">
        <v>500000000</v>
      </c>
    </row>
    <row r="277" spans="1:16" ht="15" customHeight="1">
      <c r="A277" s="82" t="s">
        <v>56</v>
      </c>
      <c r="B277" t="s">
        <v>91</v>
      </c>
      <c r="C277" t="s">
        <v>19</v>
      </c>
      <c r="D277" t="s">
        <v>21</v>
      </c>
      <c r="E277" t="s">
        <v>168</v>
      </c>
      <c r="F277" t="s">
        <v>26</v>
      </c>
      <c r="N277">
        <v>10.4</v>
      </c>
      <c r="O277">
        <v>7.91</v>
      </c>
      <c r="P277">
        <v>500000000</v>
      </c>
    </row>
    <row r="278" spans="1:16" ht="15" customHeight="1">
      <c r="A278" s="82" t="s">
        <v>56</v>
      </c>
      <c r="B278" t="s">
        <v>90</v>
      </c>
      <c r="C278" t="s">
        <v>19</v>
      </c>
      <c r="D278" t="s">
        <v>21</v>
      </c>
      <c r="E278" t="s">
        <v>168</v>
      </c>
      <c r="F278" t="s">
        <v>26</v>
      </c>
      <c r="N278">
        <v>10.4</v>
      </c>
      <c r="O278">
        <v>7.91</v>
      </c>
      <c r="P278">
        <v>500000000</v>
      </c>
    </row>
    <row r="279" spans="1:16" ht="15" customHeight="1">
      <c r="A279" s="82" t="s">
        <v>59</v>
      </c>
      <c r="B279" t="s">
        <v>93</v>
      </c>
      <c r="C279" t="s">
        <v>19</v>
      </c>
      <c r="D279" t="s">
        <v>21</v>
      </c>
      <c r="E279" t="s">
        <v>168</v>
      </c>
      <c r="F279" t="s">
        <v>26</v>
      </c>
      <c r="N279">
        <v>0</v>
      </c>
      <c r="O279">
        <v>0</v>
      </c>
      <c r="P279">
        <v>0</v>
      </c>
    </row>
    <row r="280" spans="1:16" ht="15" customHeight="1">
      <c r="A280" s="82" t="s">
        <v>59</v>
      </c>
      <c r="B280" t="s">
        <v>98</v>
      </c>
      <c r="C280" t="s">
        <v>19</v>
      </c>
      <c r="D280" t="s">
        <v>21</v>
      </c>
      <c r="E280" t="s">
        <v>168</v>
      </c>
      <c r="F280" t="s">
        <v>26</v>
      </c>
      <c r="G280" t="s">
        <v>475</v>
      </c>
      <c r="H280" t="s">
        <v>472</v>
      </c>
      <c r="I280" t="s">
        <v>449</v>
      </c>
      <c r="J280" t="s">
        <v>447</v>
      </c>
      <c r="K280" t="s">
        <v>476</v>
      </c>
      <c r="L280" t="s">
        <v>474</v>
      </c>
      <c r="M280" t="s">
        <v>449</v>
      </c>
      <c r="N280">
        <v>3.95</v>
      </c>
    </row>
    <row r="281" spans="1:16" ht="15" customHeight="1">
      <c r="A281" s="82" t="s">
        <v>59</v>
      </c>
      <c r="B281" t="s">
        <v>96</v>
      </c>
      <c r="C281" t="s">
        <v>19</v>
      </c>
      <c r="D281" t="s">
        <v>21</v>
      </c>
      <c r="E281" t="s">
        <v>168</v>
      </c>
      <c r="F281" t="s">
        <v>26</v>
      </c>
      <c r="G281" t="s">
        <v>471</v>
      </c>
      <c r="H281" t="s">
        <v>472</v>
      </c>
      <c r="I281" t="s">
        <v>449</v>
      </c>
      <c r="J281" t="s">
        <v>447</v>
      </c>
      <c r="K281" t="s">
        <v>473</v>
      </c>
      <c r="L281" t="s">
        <v>474</v>
      </c>
      <c r="M281" t="s">
        <v>449</v>
      </c>
      <c r="N281">
        <v>3.95</v>
      </c>
    </row>
    <row r="282" spans="1:16" ht="15" customHeight="1">
      <c r="A282" s="82" t="s">
        <v>59</v>
      </c>
      <c r="B282" t="s">
        <v>99</v>
      </c>
      <c r="C282" t="s">
        <v>19</v>
      </c>
      <c r="D282" t="s">
        <v>21</v>
      </c>
      <c r="E282" t="s">
        <v>168</v>
      </c>
      <c r="F282" t="s">
        <v>26</v>
      </c>
      <c r="N282">
        <v>0</v>
      </c>
      <c r="O282">
        <v>0</v>
      </c>
      <c r="P282">
        <v>0</v>
      </c>
    </row>
    <row r="283" spans="1:16" ht="15" customHeight="1">
      <c r="A283" s="82" t="s">
        <v>59</v>
      </c>
      <c r="B283" t="s">
        <v>101</v>
      </c>
      <c r="C283" t="s">
        <v>19</v>
      </c>
      <c r="D283" t="s">
        <v>21</v>
      </c>
      <c r="E283" t="s">
        <v>168</v>
      </c>
      <c r="F283" t="s">
        <v>26</v>
      </c>
      <c r="N283">
        <v>0</v>
      </c>
      <c r="O283">
        <v>0</v>
      </c>
      <c r="P283">
        <v>0</v>
      </c>
    </row>
    <row r="284" spans="1:16" ht="15" customHeight="1">
      <c r="A284" s="82" t="s">
        <v>59</v>
      </c>
      <c r="B284" t="s">
        <v>102</v>
      </c>
      <c r="C284" t="s">
        <v>19</v>
      </c>
      <c r="D284" t="s">
        <v>21</v>
      </c>
      <c r="E284" t="s">
        <v>168</v>
      </c>
      <c r="F284" t="s">
        <v>26</v>
      </c>
      <c r="N284">
        <v>0</v>
      </c>
      <c r="O284">
        <v>0</v>
      </c>
      <c r="P284">
        <v>0</v>
      </c>
    </row>
    <row r="285" spans="1:16" ht="15" customHeight="1">
      <c r="A285" s="82" t="s">
        <v>59</v>
      </c>
      <c r="B285" t="s">
        <v>116</v>
      </c>
      <c r="C285" t="s">
        <v>19</v>
      </c>
      <c r="D285" t="s">
        <v>21</v>
      </c>
      <c r="E285" t="s">
        <v>168</v>
      </c>
      <c r="F285" t="s">
        <v>26</v>
      </c>
      <c r="G285" t="s">
        <v>170</v>
      </c>
      <c r="H285" t="s">
        <v>133</v>
      </c>
      <c r="J285" t="s">
        <v>125</v>
      </c>
      <c r="K285" t="s">
        <v>134</v>
      </c>
      <c r="L285" t="s">
        <v>135</v>
      </c>
      <c r="M285" t="s">
        <v>128</v>
      </c>
      <c r="N285">
        <v>2.0299999999999998</v>
      </c>
    </row>
    <row r="286" spans="1:16" ht="15" customHeight="1">
      <c r="A286" s="82" t="s">
        <v>59</v>
      </c>
      <c r="B286" t="s">
        <v>92</v>
      </c>
      <c r="C286" t="s">
        <v>19</v>
      </c>
      <c r="D286" t="s">
        <v>21</v>
      </c>
      <c r="E286" t="s">
        <v>168</v>
      </c>
      <c r="F286" t="s">
        <v>26</v>
      </c>
      <c r="N286">
        <v>7.91</v>
      </c>
    </row>
    <row r="287" spans="1:16" ht="15" customHeight="1">
      <c r="A287" s="82" t="s">
        <v>59</v>
      </c>
      <c r="B287" t="s">
        <v>95</v>
      </c>
      <c r="C287" t="s">
        <v>19</v>
      </c>
      <c r="D287" t="s">
        <v>21</v>
      </c>
      <c r="E287" t="s">
        <v>168</v>
      </c>
      <c r="F287" t="s">
        <v>26</v>
      </c>
      <c r="N287">
        <v>3.95</v>
      </c>
    </row>
    <row r="288" spans="1:16" ht="15" customHeight="1">
      <c r="A288" s="82" t="s">
        <v>59</v>
      </c>
      <c r="B288" t="s">
        <v>94</v>
      </c>
      <c r="C288" t="s">
        <v>19</v>
      </c>
      <c r="D288" t="s">
        <v>21</v>
      </c>
      <c r="E288" t="s">
        <v>168</v>
      </c>
      <c r="F288" t="s">
        <v>26</v>
      </c>
      <c r="N288">
        <v>7.91</v>
      </c>
    </row>
    <row r="289" spans="1:16" ht="15" customHeight="1">
      <c r="A289" s="82" t="s">
        <v>59</v>
      </c>
      <c r="B289" t="s">
        <v>97</v>
      </c>
      <c r="C289" t="s">
        <v>19</v>
      </c>
      <c r="D289" t="s">
        <v>21</v>
      </c>
      <c r="E289" t="s">
        <v>168</v>
      </c>
      <c r="F289" t="s">
        <v>26</v>
      </c>
      <c r="N289">
        <v>3.95</v>
      </c>
    </row>
    <row r="290" spans="1:16" ht="15" customHeight="1">
      <c r="A290" s="82" t="s">
        <v>59</v>
      </c>
      <c r="B290" t="s">
        <v>100</v>
      </c>
      <c r="C290" t="s">
        <v>19</v>
      </c>
      <c r="D290" t="s">
        <v>21</v>
      </c>
      <c r="E290" t="s">
        <v>168</v>
      </c>
      <c r="F290" t="s">
        <v>26</v>
      </c>
      <c r="N290">
        <v>0</v>
      </c>
      <c r="O290">
        <v>0</v>
      </c>
      <c r="P290">
        <v>0</v>
      </c>
    </row>
    <row r="291" spans="1:16" ht="15" customHeight="1">
      <c r="A291" s="82" t="s">
        <v>59</v>
      </c>
      <c r="B291" t="s">
        <v>91</v>
      </c>
      <c r="C291" t="s">
        <v>19</v>
      </c>
      <c r="D291" t="s">
        <v>21</v>
      </c>
      <c r="E291" t="s">
        <v>168</v>
      </c>
      <c r="F291" t="s">
        <v>26</v>
      </c>
      <c r="N291">
        <v>7.91</v>
      </c>
    </row>
    <row r="292" spans="1:16" ht="15" customHeight="1">
      <c r="A292" s="82" t="s">
        <v>59</v>
      </c>
      <c r="B292" t="s">
        <v>90</v>
      </c>
      <c r="C292" t="s">
        <v>19</v>
      </c>
      <c r="D292" t="s">
        <v>21</v>
      </c>
      <c r="E292" t="s">
        <v>168</v>
      </c>
      <c r="F292" t="s">
        <v>26</v>
      </c>
      <c r="N292">
        <v>7.91</v>
      </c>
    </row>
    <row r="293" spans="1:16" ht="15" customHeight="1">
      <c r="A293" s="82" t="s">
        <v>60</v>
      </c>
      <c r="B293" t="s">
        <v>93</v>
      </c>
      <c r="C293" t="s">
        <v>19</v>
      </c>
      <c r="D293" t="s">
        <v>21</v>
      </c>
      <c r="E293" t="s">
        <v>168</v>
      </c>
      <c r="F293" t="s">
        <v>26</v>
      </c>
      <c r="N293">
        <v>0</v>
      </c>
      <c r="O293">
        <v>0</v>
      </c>
      <c r="P293">
        <v>0</v>
      </c>
    </row>
    <row r="294" spans="1:16" ht="15" customHeight="1">
      <c r="A294" s="82" t="s">
        <v>60</v>
      </c>
      <c r="B294" t="s">
        <v>98</v>
      </c>
      <c r="C294" t="s">
        <v>19</v>
      </c>
      <c r="D294" t="s">
        <v>21</v>
      </c>
      <c r="E294" t="s">
        <v>168</v>
      </c>
      <c r="F294" t="s">
        <v>26</v>
      </c>
      <c r="N294">
        <v>0</v>
      </c>
      <c r="O294">
        <v>0</v>
      </c>
      <c r="P294">
        <v>0</v>
      </c>
    </row>
    <row r="295" spans="1:16" ht="15" customHeight="1">
      <c r="A295" s="82" t="s">
        <v>60</v>
      </c>
      <c r="B295" t="s">
        <v>96</v>
      </c>
      <c r="C295" t="s">
        <v>19</v>
      </c>
      <c r="D295" t="s">
        <v>21</v>
      </c>
      <c r="E295" t="s">
        <v>168</v>
      </c>
      <c r="F295" t="s">
        <v>26</v>
      </c>
      <c r="N295">
        <v>0</v>
      </c>
      <c r="O295">
        <v>0</v>
      </c>
      <c r="P295">
        <v>0</v>
      </c>
    </row>
    <row r="296" spans="1:16" ht="15" customHeight="1">
      <c r="A296" s="82" t="s">
        <v>60</v>
      </c>
      <c r="B296" t="s">
        <v>99</v>
      </c>
      <c r="C296" t="s">
        <v>19</v>
      </c>
      <c r="D296" t="s">
        <v>21</v>
      </c>
      <c r="E296" t="s">
        <v>168</v>
      </c>
      <c r="F296" t="s">
        <v>26</v>
      </c>
      <c r="N296">
        <v>0</v>
      </c>
      <c r="O296">
        <v>0</v>
      </c>
      <c r="P296">
        <v>0</v>
      </c>
    </row>
    <row r="297" spans="1:16" ht="15" customHeight="1">
      <c r="A297" s="82" t="s">
        <v>60</v>
      </c>
      <c r="B297" t="s">
        <v>101</v>
      </c>
      <c r="C297" t="s">
        <v>19</v>
      </c>
      <c r="D297" t="s">
        <v>21</v>
      </c>
      <c r="E297" t="s">
        <v>168</v>
      </c>
      <c r="F297" t="s">
        <v>26</v>
      </c>
      <c r="N297">
        <v>1.23</v>
      </c>
      <c r="O297">
        <v>0</v>
      </c>
      <c r="P297">
        <v>500000000</v>
      </c>
    </row>
    <row r="298" spans="1:16" ht="15" customHeight="1">
      <c r="A298" s="82" t="s">
        <v>60</v>
      </c>
      <c r="B298" t="s">
        <v>102</v>
      </c>
      <c r="C298" t="s">
        <v>19</v>
      </c>
      <c r="D298" t="s">
        <v>21</v>
      </c>
      <c r="E298" t="s">
        <v>168</v>
      </c>
      <c r="F298" t="s">
        <v>26</v>
      </c>
      <c r="N298">
        <v>1.23</v>
      </c>
      <c r="O298">
        <v>0</v>
      </c>
      <c r="P298">
        <v>500000000</v>
      </c>
    </row>
    <row r="299" spans="1:16" ht="15" customHeight="1">
      <c r="A299" s="82" t="s">
        <v>60</v>
      </c>
      <c r="B299" t="s">
        <v>116</v>
      </c>
      <c r="C299" t="s">
        <v>19</v>
      </c>
      <c r="D299" t="s">
        <v>21</v>
      </c>
      <c r="E299" t="s">
        <v>168</v>
      </c>
      <c r="F299" t="s">
        <v>26</v>
      </c>
      <c r="G299" t="s">
        <v>136</v>
      </c>
      <c r="H299" t="s">
        <v>133</v>
      </c>
      <c r="J299" t="s">
        <v>125</v>
      </c>
      <c r="K299" t="s">
        <v>137</v>
      </c>
      <c r="L299" t="s">
        <v>135</v>
      </c>
      <c r="M299" t="s">
        <v>128</v>
      </c>
      <c r="N299">
        <v>1.45</v>
      </c>
    </row>
    <row r="300" spans="1:16" ht="15" customHeight="1">
      <c r="A300" s="82" t="s">
        <v>60</v>
      </c>
      <c r="B300" t="s">
        <v>92</v>
      </c>
      <c r="C300" t="s">
        <v>19</v>
      </c>
      <c r="D300" t="s">
        <v>21</v>
      </c>
      <c r="E300" t="s">
        <v>168</v>
      </c>
      <c r="F300" t="s">
        <v>26</v>
      </c>
      <c r="N300">
        <v>2.4500000000000002</v>
      </c>
      <c r="O300">
        <v>0</v>
      </c>
      <c r="P300">
        <v>500000000</v>
      </c>
    </row>
    <row r="301" spans="1:16" ht="15" customHeight="1">
      <c r="A301" s="82" t="s">
        <v>60</v>
      </c>
      <c r="B301" t="s">
        <v>95</v>
      </c>
      <c r="C301" t="s">
        <v>19</v>
      </c>
      <c r="D301" t="s">
        <v>21</v>
      </c>
      <c r="E301" t="s">
        <v>168</v>
      </c>
      <c r="F301" t="s">
        <v>26</v>
      </c>
      <c r="N301">
        <v>0</v>
      </c>
      <c r="O301">
        <v>0</v>
      </c>
      <c r="P301">
        <v>0</v>
      </c>
    </row>
    <row r="302" spans="1:16" ht="15" customHeight="1">
      <c r="A302" s="82" t="s">
        <v>60</v>
      </c>
      <c r="B302" t="s">
        <v>94</v>
      </c>
      <c r="C302" t="s">
        <v>19</v>
      </c>
      <c r="D302" t="s">
        <v>21</v>
      </c>
      <c r="E302" t="s">
        <v>168</v>
      </c>
      <c r="F302" t="s">
        <v>26</v>
      </c>
      <c r="N302">
        <v>0</v>
      </c>
      <c r="O302">
        <v>0</v>
      </c>
      <c r="P302">
        <v>0</v>
      </c>
    </row>
    <row r="303" spans="1:16" ht="15" customHeight="1">
      <c r="A303" s="82" t="s">
        <v>60</v>
      </c>
      <c r="B303" t="s">
        <v>97</v>
      </c>
      <c r="C303" t="s">
        <v>19</v>
      </c>
      <c r="D303" t="s">
        <v>21</v>
      </c>
      <c r="E303" t="s">
        <v>168</v>
      </c>
      <c r="F303" t="s">
        <v>26</v>
      </c>
      <c r="N303">
        <v>0</v>
      </c>
      <c r="O303">
        <v>0</v>
      </c>
      <c r="P303">
        <v>0</v>
      </c>
    </row>
    <row r="304" spans="1:16" ht="15" customHeight="1">
      <c r="A304" s="82" t="s">
        <v>60</v>
      </c>
      <c r="B304" t="s">
        <v>100</v>
      </c>
      <c r="C304" t="s">
        <v>19</v>
      </c>
      <c r="D304" t="s">
        <v>21</v>
      </c>
      <c r="E304" t="s">
        <v>168</v>
      </c>
      <c r="F304" t="s">
        <v>26</v>
      </c>
      <c r="G304" t="s">
        <v>477</v>
      </c>
      <c r="H304" t="s">
        <v>453</v>
      </c>
      <c r="I304" t="s">
        <v>449</v>
      </c>
      <c r="J304" t="s">
        <v>447</v>
      </c>
      <c r="K304" t="s">
        <v>478</v>
      </c>
      <c r="L304" t="s">
        <v>474</v>
      </c>
      <c r="M304" t="s">
        <v>449</v>
      </c>
      <c r="N304">
        <v>2.4500000000000002</v>
      </c>
      <c r="O304">
        <v>0</v>
      </c>
      <c r="P304">
        <v>500000000</v>
      </c>
    </row>
    <row r="305" spans="1:16" ht="15" customHeight="1">
      <c r="A305" s="82" t="s">
        <v>60</v>
      </c>
      <c r="B305" t="s">
        <v>91</v>
      </c>
      <c r="C305" t="s">
        <v>19</v>
      </c>
      <c r="D305" t="s">
        <v>21</v>
      </c>
      <c r="E305" t="s">
        <v>168</v>
      </c>
      <c r="F305" t="s">
        <v>26</v>
      </c>
      <c r="N305">
        <v>2.4500000000000002</v>
      </c>
      <c r="O305">
        <v>0</v>
      </c>
      <c r="P305">
        <v>500000000</v>
      </c>
    </row>
    <row r="306" spans="1:16" ht="15" customHeight="1">
      <c r="A306" s="82" t="s">
        <v>60</v>
      </c>
      <c r="B306" t="s">
        <v>90</v>
      </c>
      <c r="C306" t="s">
        <v>19</v>
      </c>
      <c r="D306" t="s">
        <v>21</v>
      </c>
      <c r="E306" t="s">
        <v>168</v>
      </c>
      <c r="F306" t="s">
        <v>26</v>
      </c>
      <c r="N306">
        <v>2.4500000000000002</v>
      </c>
      <c r="O306">
        <v>0</v>
      </c>
      <c r="P306">
        <v>500000000</v>
      </c>
    </row>
    <row r="307" spans="1:16" ht="15" customHeight="1">
      <c r="A307" s="82" t="s">
        <v>61</v>
      </c>
      <c r="B307" t="s">
        <v>93</v>
      </c>
      <c r="C307" t="s">
        <v>19</v>
      </c>
      <c r="D307" t="s">
        <v>21</v>
      </c>
      <c r="E307" t="s">
        <v>168</v>
      </c>
      <c r="F307" t="s">
        <v>26</v>
      </c>
      <c r="N307">
        <v>0</v>
      </c>
      <c r="O307">
        <v>0</v>
      </c>
      <c r="P307">
        <v>0</v>
      </c>
    </row>
    <row r="308" spans="1:16" ht="15" customHeight="1">
      <c r="A308" s="82" t="s">
        <v>61</v>
      </c>
      <c r="B308" t="s">
        <v>98</v>
      </c>
      <c r="C308" t="s">
        <v>19</v>
      </c>
      <c r="D308" t="s">
        <v>21</v>
      </c>
      <c r="E308" t="s">
        <v>168</v>
      </c>
      <c r="F308" t="s">
        <v>26</v>
      </c>
      <c r="N308">
        <v>0</v>
      </c>
      <c r="O308">
        <v>0</v>
      </c>
      <c r="P308">
        <v>0</v>
      </c>
    </row>
    <row r="309" spans="1:16" ht="15" customHeight="1">
      <c r="A309" s="82" t="s">
        <v>61</v>
      </c>
      <c r="B309" t="s">
        <v>96</v>
      </c>
      <c r="C309" t="s">
        <v>19</v>
      </c>
      <c r="D309" t="s">
        <v>21</v>
      </c>
      <c r="E309" t="s">
        <v>168</v>
      </c>
      <c r="F309" t="s">
        <v>26</v>
      </c>
      <c r="N309">
        <v>0</v>
      </c>
      <c r="O309">
        <v>0</v>
      </c>
      <c r="P309">
        <v>0</v>
      </c>
    </row>
    <row r="310" spans="1:16" ht="15" customHeight="1">
      <c r="A310" s="82" t="s">
        <v>61</v>
      </c>
      <c r="B310" t="s">
        <v>99</v>
      </c>
      <c r="C310" t="s">
        <v>19</v>
      </c>
      <c r="D310" t="s">
        <v>21</v>
      </c>
      <c r="E310" t="s">
        <v>168</v>
      </c>
      <c r="F310" t="s">
        <v>26</v>
      </c>
      <c r="N310">
        <v>0</v>
      </c>
      <c r="O310">
        <v>0</v>
      </c>
      <c r="P310">
        <v>0</v>
      </c>
    </row>
    <row r="311" spans="1:16" ht="15" customHeight="1">
      <c r="A311" s="82" t="s">
        <v>61</v>
      </c>
      <c r="B311" t="s">
        <v>101</v>
      </c>
      <c r="C311" t="s">
        <v>19</v>
      </c>
      <c r="D311" t="s">
        <v>21</v>
      </c>
      <c r="E311" t="s">
        <v>168</v>
      </c>
      <c r="F311" t="s">
        <v>26</v>
      </c>
      <c r="N311">
        <v>0</v>
      </c>
      <c r="O311">
        <v>0</v>
      </c>
      <c r="P311">
        <v>0</v>
      </c>
    </row>
    <row r="312" spans="1:16" ht="15" customHeight="1">
      <c r="A312" s="82" t="s">
        <v>61</v>
      </c>
      <c r="B312" t="s">
        <v>102</v>
      </c>
      <c r="C312" t="s">
        <v>19</v>
      </c>
      <c r="D312" t="s">
        <v>21</v>
      </c>
      <c r="E312" t="s">
        <v>168</v>
      </c>
      <c r="F312" t="s">
        <v>26</v>
      </c>
      <c r="N312">
        <v>0</v>
      </c>
      <c r="O312">
        <v>0</v>
      </c>
      <c r="P312">
        <v>0</v>
      </c>
    </row>
    <row r="313" spans="1:16" ht="15" customHeight="1">
      <c r="A313" s="82" t="s">
        <v>61</v>
      </c>
      <c r="B313" t="s">
        <v>116</v>
      </c>
      <c r="C313" t="s">
        <v>19</v>
      </c>
      <c r="D313" t="s">
        <v>21</v>
      </c>
      <c r="E313" t="s">
        <v>168</v>
      </c>
      <c r="F313" t="s">
        <v>26</v>
      </c>
      <c r="G313" t="s">
        <v>138</v>
      </c>
      <c r="H313" t="s">
        <v>133</v>
      </c>
      <c r="I313" t="s">
        <v>139</v>
      </c>
      <c r="J313" t="s">
        <v>125</v>
      </c>
      <c r="K313" t="s">
        <v>140</v>
      </c>
      <c r="L313" t="s">
        <v>135</v>
      </c>
      <c r="M313" t="s">
        <v>128</v>
      </c>
      <c r="N313">
        <v>0.05</v>
      </c>
    </row>
    <row r="314" spans="1:16" ht="15" customHeight="1">
      <c r="A314" s="82" t="s">
        <v>61</v>
      </c>
      <c r="B314" t="s">
        <v>92</v>
      </c>
      <c r="C314" t="s">
        <v>19</v>
      </c>
      <c r="D314" t="s">
        <v>21</v>
      </c>
      <c r="E314" t="s">
        <v>168</v>
      </c>
      <c r="F314" t="s">
        <v>26</v>
      </c>
      <c r="N314">
        <v>0</v>
      </c>
    </row>
    <row r="315" spans="1:16" ht="15" customHeight="1">
      <c r="A315" s="82" t="s">
        <v>61</v>
      </c>
      <c r="B315" t="s">
        <v>95</v>
      </c>
      <c r="C315" t="s">
        <v>19</v>
      </c>
      <c r="D315" t="s">
        <v>21</v>
      </c>
      <c r="E315" t="s">
        <v>168</v>
      </c>
      <c r="F315" t="s">
        <v>26</v>
      </c>
      <c r="N315">
        <v>0</v>
      </c>
      <c r="O315">
        <v>0</v>
      </c>
      <c r="P315">
        <v>0</v>
      </c>
    </row>
    <row r="316" spans="1:16" ht="15" customHeight="1">
      <c r="A316" s="82" t="s">
        <v>61</v>
      </c>
      <c r="B316" t="s">
        <v>94</v>
      </c>
      <c r="C316" t="s">
        <v>19</v>
      </c>
      <c r="D316" t="s">
        <v>21</v>
      </c>
      <c r="E316" t="s">
        <v>168</v>
      </c>
      <c r="F316" t="s">
        <v>26</v>
      </c>
      <c r="N316">
        <v>0</v>
      </c>
      <c r="O316">
        <v>0</v>
      </c>
      <c r="P316">
        <v>0</v>
      </c>
    </row>
    <row r="317" spans="1:16" ht="15" customHeight="1">
      <c r="A317" s="82" t="s">
        <v>61</v>
      </c>
      <c r="B317" t="s">
        <v>97</v>
      </c>
      <c r="C317" t="s">
        <v>19</v>
      </c>
      <c r="D317" t="s">
        <v>21</v>
      </c>
      <c r="E317" t="s">
        <v>168</v>
      </c>
      <c r="F317" t="s">
        <v>26</v>
      </c>
      <c r="N317">
        <v>0</v>
      </c>
      <c r="O317">
        <v>0</v>
      </c>
      <c r="P317">
        <v>0</v>
      </c>
    </row>
    <row r="318" spans="1:16" ht="15" customHeight="1">
      <c r="A318" s="82" t="s">
        <v>61</v>
      </c>
      <c r="B318" t="s">
        <v>100</v>
      </c>
      <c r="C318" t="s">
        <v>19</v>
      </c>
      <c r="D318" t="s">
        <v>21</v>
      </c>
      <c r="E318" t="s">
        <v>168</v>
      </c>
      <c r="F318" t="s">
        <v>26</v>
      </c>
      <c r="N318">
        <v>0</v>
      </c>
      <c r="O318">
        <v>0</v>
      </c>
      <c r="P318">
        <v>0</v>
      </c>
    </row>
    <row r="319" spans="1:16" ht="15" customHeight="1">
      <c r="A319" s="82" t="s">
        <v>61</v>
      </c>
      <c r="B319" t="s">
        <v>91</v>
      </c>
      <c r="C319" t="s">
        <v>19</v>
      </c>
      <c r="D319" t="s">
        <v>21</v>
      </c>
      <c r="E319" t="s">
        <v>168</v>
      </c>
      <c r="F319" t="s">
        <v>26</v>
      </c>
      <c r="N319">
        <v>2.16</v>
      </c>
    </row>
    <row r="320" spans="1:16" ht="15" customHeight="1">
      <c r="A320" s="82" t="s">
        <v>61</v>
      </c>
      <c r="B320" t="s">
        <v>90</v>
      </c>
      <c r="C320" t="s">
        <v>19</v>
      </c>
      <c r="D320" t="s">
        <v>21</v>
      </c>
      <c r="E320" t="s">
        <v>168</v>
      </c>
      <c r="F320" t="s">
        <v>26</v>
      </c>
      <c r="N320">
        <v>2.16</v>
      </c>
    </row>
    <row r="321" spans="1:14" ht="15" customHeight="1">
      <c r="A321" s="82" t="s">
        <v>61</v>
      </c>
      <c r="B321" t="s">
        <v>105</v>
      </c>
      <c r="C321" t="s">
        <v>19</v>
      </c>
      <c r="D321" t="s">
        <v>21</v>
      </c>
      <c r="E321" t="s">
        <v>168</v>
      </c>
      <c r="F321" t="s">
        <v>26</v>
      </c>
      <c r="G321" t="s">
        <v>479</v>
      </c>
      <c r="H321" t="s">
        <v>453</v>
      </c>
      <c r="I321" t="s">
        <v>449</v>
      </c>
      <c r="J321" t="s">
        <v>447</v>
      </c>
      <c r="K321" t="s">
        <v>480</v>
      </c>
      <c r="L321" t="s">
        <v>474</v>
      </c>
      <c r="M321" t="s">
        <v>449</v>
      </c>
      <c r="N321">
        <v>2.16</v>
      </c>
    </row>
    <row r="322" spans="1:14" ht="15" customHeight="1">
      <c r="A322" s="82" t="s">
        <v>61</v>
      </c>
      <c r="B322" t="s">
        <v>103</v>
      </c>
      <c r="C322" t="s">
        <v>19</v>
      </c>
      <c r="D322" t="s">
        <v>21</v>
      </c>
      <c r="E322" t="s">
        <v>168</v>
      </c>
      <c r="F322" t="s">
        <v>26</v>
      </c>
      <c r="N322">
        <v>2.16</v>
      </c>
    </row>
    <row r="323" spans="1:14" ht="15" customHeight="1">
      <c r="A323" s="82" t="s">
        <v>63</v>
      </c>
      <c r="B323" t="s">
        <v>108</v>
      </c>
      <c r="C323" t="s">
        <v>19</v>
      </c>
      <c r="D323" t="s">
        <v>21</v>
      </c>
      <c r="E323" t="s">
        <v>168</v>
      </c>
      <c r="F323" t="s">
        <v>26</v>
      </c>
      <c r="N323">
        <v>0.26</v>
      </c>
    </row>
    <row r="324" spans="1:14" ht="15" customHeight="1">
      <c r="A324" s="82" t="s">
        <v>63</v>
      </c>
      <c r="B324" t="s">
        <v>107</v>
      </c>
      <c r="C324" t="s">
        <v>19</v>
      </c>
      <c r="D324" t="s">
        <v>21</v>
      </c>
      <c r="E324" t="s">
        <v>168</v>
      </c>
      <c r="F324" t="s">
        <v>26</v>
      </c>
      <c r="N324">
        <v>0.26</v>
      </c>
    </row>
    <row r="325" spans="1:14" ht="15" customHeight="1">
      <c r="A325" s="82" t="s">
        <v>63</v>
      </c>
      <c r="B325" t="s">
        <v>90</v>
      </c>
      <c r="C325" t="s">
        <v>19</v>
      </c>
      <c r="D325" t="s">
        <v>21</v>
      </c>
      <c r="E325" t="s">
        <v>168</v>
      </c>
      <c r="F325" t="s">
        <v>26</v>
      </c>
      <c r="N325">
        <v>0.26</v>
      </c>
    </row>
    <row r="326" spans="1:14" ht="15" customHeight="1">
      <c r="A326" s="82" t="s">
        <v>64</v>
      </c>
      <c r="B326" t="s">
        <v>88</v>
      </c>
      <c r="C326" t="s">
        <v>19</v>
      </c>
      <c r="D326" t="s">
        <v>21</v>
      </c>
      <c r="E326" t="s">
        <v>168</v>
      </c>
      <c r="F326" t="s">
        <v>26</v>
      </c>
      <c r="N326">
        <v>0.22</v>
      </c>
    </row>
    <row r="327" spans="1:14" ht="15" customHeight="1">
      <c r="A327" s="82" t="s">
        <v>64</v>
      </c>
      <c r="B327" t="s">
        <v>89</v>
      </c>
      <c r="C327" t="s">
        <v>19</v>
      </c>
      <c r="D327" t="s">
        <v>21</v>
      </c>
      <c r="E327" t="s">
        <v>168</v>
      </c>
      <c r="F327" t="s">
        <v>26</v>
      </c>
      <c r="N327">
        <v>1.44</v>
      </c>
    </row>
    <row r="328" spans="1:14" ht="15" customHeight="1">
      <c r="A328" s="82" t="s">
        <v>64</v>
      </c>
      <c r="B328" t="s">
        <v>87</v>
      </c>
      <c r="C328" t="s">
        <v>19</v>
      </c>
      <c r="D328" t="s">
        <v>21</v>
      </c>
      <c r="E328" t="s">
        <v>168</v>
      </c>
      <c r="F328" t="s">
        <v>26</v>
      </c>
      <c r="N328">
        <v>1.66</v>
      </c>
    </row>
    <row r="329" spans="1:14" ht="15" customHeight="1">
      <c r="A329" s="82" t="s">
        <v>66</v>
      </c>
      <c r="B329" t="s">
        <v>88</v>
      </c>
      <c r="C329" t="s">
        <v>19</v>
      </c>
      <c r="D329" t="s">
        <v>21</v>
      </c>
      <c r="E329" t="s">
        <v>168</v>
      </c>
      <c r="F329" t="s">
        <v>26</v>
      </c>
      <c r="N329">
        <v>0.22</v>
      </c>
    </row>
    <row r="330" spans="1:14" ht="15" customHeight="1">
      <c r="A330" s="82" t="s">
        <v>66</v>
      </c>
      <c r="B330" t="s">
        <v>87</v>
      </c>
      <c r="C330" t="s">
        <v>19</v>
      </c>
      <c r="D330" t="s">
        <v>21</v>
      </c>
      <c r="E330" t="s">
        <v>168</v>
      </c>
      <c r="F330" t="s">
        <v>26</v>
      </c>
      <c r="N330">
        <v>0.22</v>
      </c>
    </row>
    <row r="331" spans="1:14" ht="15" customHeight="1">
      <c r="A331" s="82" t="s">
        <v>68</v>
      </c>
      <c r="B331" t="s">
        <v>88</v>
      </c>
      <c r="C331" t="s">
        <v>19</v>
      </c>
      <c r="D331" t="s">
        <v>21</v>
      </c>
      <c r="E331" t="s">
        <v>168</v>
      </c>
      <c r="F331" t="s">
        <v>26</v>
      </c>
      <c r="N331">
        <v>0</v>
      </c>
    </row>
    <row r="332" spans="1:14" ht="15" customHeight="1">
      <c r="A332" s="82" t="s">
        <v>68</v>
      </c>
      <c r="B332" t="s">
        <v>87</v>
      </c>
      <c r="C332" t="s">
        <v>19</v>
      </c>
      <c r="D332" t="s">
        <v>21</v>
      </c>
      <c r="E332" t="s">
        <v>168</v>
      </c>
      <c r="F332" t="s">
        <v>26</v>
      </c>
      <c r="N332">
        <v>0</v>
      </c>
    </row>
    <row r="333" spans="1:14" ht="15" customHeight="1">
      <c r="A333" s="82" t="s">
        <v>69</v>
      </c>
      <c r="B333" t="s">
        <v>89</v>
      </c>
      <c r="C333" t="s">
        <v>19</v>
      </c>
      <c r="D333" t="s">
        <v>21</v>
      </c>
      <c r="E333" t="s">
        <v>168</v>
      </c>
      <c r="F333" t="s">
        <v>26</v>
      </c>
      <c r="N333">
        <v>1.44</v>
      </c>
    </row>
    <row r="334" spans="1:14" ht="15" customHeight="1">
      <c r="A334" s="82" t="s">
        <v>69</v>
      </c>
      <c r="B334" t="s">
        <v>87</v>
      </c>
      <c r="C334" t="s">
        <v>19</v>
      </c>
      <c r="D334" t="s">
        <v>21</v>
      </c>
      <c r="E334" t="s">
        <v>168</v>
      </c>
      <c r="F334" t="s">
        <v>26</v>
      </c>
      <c r="N334">
        <v>1.44</v>
      </c>
    </row>
    <row r="335" spans="1:14" ht="15" customHeight="1">
      <c r="A335" s="82" t="s">
        <v>70</v>
      </c>
      <c r="B335" t="s">
        <v>109</v>
      </c>
      <c r="C335" t="s">
        <v>19</v>
      </c>
      <c r="D335" t="s">
        <v>21</v>
      </c>
      <c r="E335" t="s">
        <v>168</v>
      </c>
      <c r="F335" t="s">
        <v>26</v>
      </c>
      <c r="N335">
        <v>0.08</v>
      </c>
    </row>
    <row r="336" spans="1:14" ht="15" customHeight="1">
      <c r="A336" s="82" t="s">
        <v>70</v>
      </c>
      <c r="B336" t="s">
        <v>110</v>
      </c>
      <c r="C336" t="s">
        <v>19</v>
      </c>
      <c r="D336" t="s">
        <v>21</v>
      </c>
      <c r="E336" t="s">
        <v>168</v>
      </c>
      <c r="F336" t="s">
        <v>26</v>
      </c>
      <c r="N336">
        <v>0.02</v>
      </c>
    </row>
    <row r="337" spans="1:16" ht="15" customHeight="1">
      <c r="A337" s="82" t="s">
        <v>70</v>
      </c>
      <c r="B337" t="s">
        <v>101</v>
      </c>
      <c r="C337" t="s">
        <v>19</v>
      </c>
      <c r="D337" t="s">
        <v>21</v>
      </c>
      <c r="E337" t="s">
        <v>168</v>
      </c>
      <c r="F337" t="s">
        <v>26</v>
      </c>
      <c r="N337">
        <v>0.01</v>
      </c>
      <c r="O337">
        <v>0</v>
      </c>
      <c r="P337">
        <v>0.01</v>
      </c>
    </row>
    <row r="338" spans="1:16" ht="15" customHeight="1">
      <c r="A338" s="82" t="s">
        <v>70</v>
      </c>
      <c r="B338" t="s">
        <v>102</v>
      </c>
      <c r="C338" t="s">
        <v>19</v>
      </c>
      <c r="D338" t="s">
        <v>21</v>
      </c>
      <c r="E338" t="s">
        <v>168</v>
      </c>
      <c r="F338" t="s">
        <v>26</v>
      </c>
      <c r="N338">
        <v>0.01</v>
      </c>
      <c r="O338">
        <v>0</v>
      </c>
      <c r="P338">
        <v>0.01</v>
      </c>
    </row>
    <row r="339" spans="1:16" ht="15" customHeight="1">
      <c r="A339" s="82" t="s">
        <v>70</v>
      </c>
      <c r="B339" t="s">
        <v>104</v>
      </c>
      <c r="C339" t="s">
        <v>19</v>
      </c>
      <c r="D339" t="s">
        <v>21</v>
      </c>
      <c r="E339" t="s">
        <v>168</v>
      </c>
      <c r="F339" t="s">
        <v>26</v>
      </c>
      <c r="N339">
        <v>0.01</v>
      </c>
    </row>
    <row r="340" spans="1:16" ht="15" customHeight="1">
      <c r="A340" s="82" t="s">
        <v>70</v>
      </c>
      <c r="B340" t="s">
        <v>105</v>
      </c>
      <c r="C340" t="s">
        <v>19</v>
      </c>
      <c r="D340" t="s">
        <v>21</v>
      </c>
      <c r="E340" t="s">
        <v>168</v>
      </c>
      <c r="F340" t="s">
        <v>26</v>
      </c>
      <c r="N340">
        <v>0.15</v>
      </c>
    </row>
    <row r="341" spans="1:16" ht="15" customHeight="1">
      <c r="A341" s="82" t="s">
        <v>70</v>
      </c>
      <c r="B341" t="s">
        <v>106</v>
      </c>
      <c r="C341" t="s">
        <v>19</v>
      </c>
      <c r="D341" t="s">
        <v>21</v>
      </c>
      <c r="E341" t="s">
        <v>168</v>
      </c>
      <c r="F341" t="s">
        <v>26</v>
      </c>
      <c r="N341">
        <v>0</v>
      </c>
    </row>
    <row r="342" spans="1:16" ht="15" customHeight="1">
      <c r="A342" s="82" t="s">
        <v>70</v>
      </c>
      <c r="B342" t="s">
        <v>111</v>
      </c>
      <c r="C342" t="s">
        <v>19</v>
      </c>
      <c r="D342" t="s">
        <v>21</v>
      </c>
      <c r="E342" t="s">
        <v>168</v>
      </c>
      <c r="F342" t="s">
        <v>26</v>
      </c>
      <c r="N342">
        <v>0.02</v>
      </c>
    </row>
    <row r="343" spans="1:16" ht="15" customHeight="1">
      <c r="A343" s="82" t="s">
        <v>70</v>
      </c>
      <c r="B343" t="s">
        <v>112</v>
      </c>
      <c r="C343" t="s">
        <v>19</v>
      </c>
      <c r="D343" t="s">
        <v>21</v>
      </c>
      <c r="E343" t="s">
        <v>168</v>
      </c>
      <c r="F343" t="s">
        <v>26</v>
      </c>
      <c r="N343">
        <v>0</v>
      </c>
    </row>
    <row r="344" spans="1:16" ht="15" customHeight="1">
      <c r="A344" s="82" t="s">
        <v>70</v>
      </c>
      <c r="B344" t="s">
        <v>116</v>
      </c>
      <c r="C344" t="s">
        <v>19</v>
      </c>
      <c r="D344" t="s">
        <v>21</v>
      </c>
      <c r="E344" t="s">
        <v>168</v>
      </c>
      <c r="F344" t="s">
        <v>26</v>
      </c>
      <c r="N344">
        <v>0.42</v>
      </c>
    </row>
    <row r="345" spans="1:16" ht="15" customHeight="1">
      <c r="A345" s="82" t="s">
        <v>70</v>
      </c>
      <c r="B345" t="s">
        <v>100</v>
      </c>
      <c r="C345" t="s">
        <v>19</v>
      </c>
      <c r="D345" t="s">
        <v>21</v>
      </c>
      <c r="E345" t="s">
        <v>168</v>
      </c>
      <c r="F345" t="s">
        <v>26</v>
      </c>
      <c r="N345">
        <v>0.01</v>
      </c>
    </row>
    <row r="346" spans="1:16" ht="15" customHeight="1">
      <c r="A346" s="82" t="s">
        <v>70</v>
      </c>
      <c r="B346" t="s">
        <v>92</v>
      </c>
      <c r="C346" t="s">
        <v>19</v>
      </c>
      <c r="D346" t="s">
        <v>21</v>
      </c>
      <c r="E346" t="s">
        <v>168</v>
      </c>
      <c r="F346" t="s">
        <v>26</v>
      </c>
      <c r="N346">
        <v>0.01</v>
      </c>
    </row>
    <row r="347" spans="1:16" ht="15" customHeight="1">
      <c r="A347" s="82" t="s">
        <v>70</v>
      </c>
      <c r="B347" t="s">
        <v>91</v>
      </c>
      <c r="C347" t="s">
        <v>19</v>
      </c>
      <c r="D347" t="s">
        <v>21</v>
      </c>
      <c r="E347" t="s">
        <v>168</v>
      </c>
      <c r="F347" t="s">
        <v>26</v>
      </c>
      <c r="N347">
        <v>0.18</v>
      </c>
    </row>
    <row r="348" spans="1:16" ht="15" customHeight="1">
      <c r="A348" s="82" t="s">
        <v>70</v>
      </c>
      <c r="B348" t="s">
        <v>103</v>
      </c>
      <c r="C348" t="s">
        <v>19</v>
      </c>
      <c r="D348" t="s">
        <v>21</v>
      </c>
      <c r="E348" t="s">
        <v>168</v>
      </c>
      <c r="F348" t="s">
        <v>26</v>
      </c>
      <c r="N348">
        <v>0.16</v>
      </c>
    </row>
    <row r="349" spans="1:16" ht="15" customHeight="1">
      <c r="A349" s="82" t="s">
        <v>70</v>
      </c>
      <c r="B349" t="s">
        <v>90</v>
      </c>
      <c r="C349" t="s">
        <v>19</v>
      </c>
      <c r="D349" t="s">
        <v>21</v>
      </c>
      <c r="E349" t="s">
        <v>168</v>
      </c>
      <c r="F349" t="s">
        <v>26</v>
      </c>
      <c r="N349">
        <v>0.3</v>
      </c>
    </row>
    <row r="350" spans="1:16" ht="15" customHeight="1">
      <c r="A350" s="82" t="s">
        <v>70</v>
      </c>
      <c r="B350" t="s">
        <v>107</v>
      </c>
      <c r="C350" t="s">
        <v>19</v>
      </c>
      <c r="D350" t="s">
        <v>21</v>
      </c>
      <c r="E350" t="s">
        <v>168</v>
      </c>
      <c r="F350" t="s">
        <v>26</v>
      </c>
      <c r="N350">
        <v>0.12</v>
      </c>
    </row>
    <row r="351" spans="1:16" ht="15" customHeight="1">
      <c r="A351" s="82" t="s">
        <v>72</v>
      </c>
      <c r="B351" t="s">
        <v>109</v>
      </c>
      <c r="C351" t="s">
        <v>19</v>
      </c>
      <c r="D351" t="s">
        <v>21</v>
      </c>
      <c r="E351" t="s">
        <v>168</v>
      </c>
      <c r="F351" t="s">
        <v>26</v>
      </c>
      <c r="N351">
        <v>0.08</v>
      </c>
    </row>
    <row r="352" spans="1:16" ht="15" customHeight="1">
      <c r="A352" s="82" t="s">
        <v>72</v>
      </c>
      <c r="B352" t="s">
        <v>110</v>
      </c>
      <c r="C352" t="s">
        <v>19</v>
      </c>
      <c r="D352" t="s">
        <v>21</v>
      </c>
      <c r="E352" t="s">
        <v>168</v>
      </c>
      <c r="F352" t="s">
        <v>26</v>
      </c>
      <c r="N352">
        <v>0.02</v>
      </c>
    </row>
    <row r="353" spans="1:16" ht="15" customHeight="1">
      <c r="A353" s="82" t="s">
        <v>72</v>
      </c>
      <c r="B353" t="s">
        <v>101</v>
      </c>
      <c r="C353" t="s">
        <v>19</v>
      </c>
      <c r="D353" t="s">
        <v>21</v>
      </c>
      <c r="E353" t="s">
        <v>168</v>
      </c>
      <c r="F353" t="s">
        <v>26</v>
      </c>
      <c r="N353">
        <v>0.01</v>
      </c>
      <c r="O353">
        <v>0</v>
      </c>
      <c r="P353">
        <v>0.01</v>
      </c>
    </row>
    <row r="354" spans="1:16" ht="15" customHeight="1">
      <c r="A354" s="82" t="s">
        <v>72</v>
      </c>
      <c r="B354" t="s">
        <v>102</v>
      </c>
      <c r="C354" t="s">
        <v>19</v>
      </c>
      <c r="D354" t="s">
        <v>21</v>
      </c>
      <c r="E354" t="s">
        <v>168</v>
      </c>
      <c r="F354" t="s">
        <v>26</v>
      </c>
      <c r="N354">
        <v>0.01</v>
      </c>
      <c r="O354">
        <v>0</v>
      </c>
      <c r="P354">
        <v>0.01</v>
      </c>
    </row>
    <row r="355" spans="1:16" ht="15" customHeight="1">
      <c r="A355" s="82" t="s">
        <v>72</v>
      </c>
      <c r="B355" t="s">
        <v>104</v>
      </c>
      <c r="C355" t="s">
        <v>19</v>
      </c>
      <c r="D355" t="s">
        <v>21</v>
      </c>
      <c r="E355" t="s">
        <v>168</v>
      </c>
      <c r="F355" t="s">
        <v>26</v>
      </c>
      <c r="N355">
        <v>0.01</v>
      </c>
    </row>
    <row r="356" spans="1:16" ht="15" customHeight="1">
      <c r="A356" s="82" t="s">
        <v>72</v>
      </c>
      <c r="B356" t="s">
        <v>105</v>
      </c>
      <c r="C356" t="s">
        <v>19</v>
      </c>
      <c r="D356" t="s">
        <v>21</v>
      </c>
      <c r="E356" t="s">
        <v>168</v>
      </c>
      <c r="F356" t="s">
        <v>26</v>
      </c>
      <c r="N356">
        <v>0.15</v>
      </c>
    </row>
    <row r="357" spans="1:16" ht="15" customHeight="1">
      <c r="A357" s="82" t="s">
        <v>72</v>
      </c>
      <c r="B357" t="s">
        <v>106</v>
      </c>
      <c r="C357" t="s">
        <v>19</v>
      </c>
      <c r="D357" t="s">
        <v>21</v>
      </c>
      <c r="E357" t="s">
        <v>168</v>
      </c>
      <c r="F357" t="s">
        <v>26</v>
      </c>
      <c r="N357">
        <v>0</v>
      </c>
    </row>
    <row r="358" spans="1:16" ht="15" customHeight="1">
      <c r="A358" s="82" t="s">
        <v>72</v>
      </c>
      <c r="B358" t="s">
        <v>111</v>
      </c>
      <c r="C358" t="s">
        <v>19</v>
      </c>
      <c r="D358" t="s">
        <v>21</v>
      </c>
      <c r="E358" t="s">
        <v>168</v>
      </c>
      <c r="F358" t="s">
        <v>26</v>
      </c>
      <c r="N358">
        <v>0.02</v>
      </c>
    </row>
    <row r="359" spans="1:16" ht="15" customHeight="1">
      <c r="A359" s="82" t="s">
        <v>72</v>
      </c>
      <c r="B359" t="s">
        <v>112</v>
      </c>
      <c r="C359" t="s">
        <v>19</v>
      </c>
      <c r="D359" t="s">
        <v>21</v>
      </c>
      <c r="E359" t="s">
        <v>168</v>
      </c>
      <c r="F359" t="s">
        <v>26</v>
      </c>
      <c r="N359">
        <v>0</v>
      </c>
    </row>
    <row r="360" spans="1:16" ht="15" customHeight="1">
      <c r="A360" s="82" t="s">
        <v>72</v>
      </c>
      <c r="B360" t="s">
        <v>116</v>
      </c>
      <c r="C360" t="s">
        <v>19</v>
      </c>
      <c r="D360" t="s">
        <v>21</v>
      </c>
      <c r="E360" t="s">
        <v>168</v>
      </c>
      <c r="F360" t="s">
        <v>26</v>
      </c>
      <c r="N360">
        <v>0.42</v>
      </c>
    </row>
    <row r="361" spans="1:16" ht="15" customHeight="1">
      <c r="A361" s="82" t="s">
        <v>72</v>
      </c>
      <c r="B361" t="s">
        <v>100</v>
      </c>
      <c r="C361" t="s">
        <v>19</v>
      </c>
      <c r="D361" t="s">
        <v>21</v>
      </c>
      <c r="E361" t="s">
        <v>168</v>
      </c>
      <c r="F361" t="s">
        <v>26</v>
      </c>
      <c r="N361">
        <v>0.01</v>
      </c>
    </row>
    <row r="362" spans="1:16" ht="15" customHeight="1">
      <c r="A362" s="82" t="s">
        <v>72</v>
      </c>
      <c r="B362" t="s">
        <v>92</v>
      </c>
      <c r="C362" t="s">
        <v>19</v>
      </c>
      <c r="D362" t="s">
        <v>21</v>
      </c>
      <c r="E362" t="s">
        <v>168</v>
      </c>
      <c r="F362" t="s">
        <v>26</v>
      </c>
      <c r="N362">
        <v>0.01</v>
      </c>
    </row>
    <row r="363" spans="1:16" ht="15" customHeight="1">
      <c r="A363" s="82" t="s">
        <v>72</v>
      </c>
      <c r="B363" t="s">
        <v>91</v>
      </c>
      <c r="C363" t="s">
        <v>19</v>
      </c>
      <c r="D363" t="s">
        <v>21</v>
      </c>
      <c r="E363" t="s">
        <v>168</v>
      </c>
      <c r="F363" t="s">
        <v>26</v>
      </c>
      <c r="N363">
        <v>0.18</v>
      </c>
    </row>
    <row r="364" spans="1:16" ht="15" customHeight="1">
      <c r="A364" s="82" t="s">
        <v>72</v>
      </c>
      <c r="B364" t="s">
        <v>103</v>
      </c>
      <c r="C364" t="s">
        <v>19</v>
      </c>
      <c r="D364" t="s">
        <v>21</v>
      </c>
      <c r="E364" t="s">
        <v>168</v>
      </c>
      <c r="F364" t="s">
        <v>26</v>
      </c>
      <c r="N364">
        <v>0.16</v>
      </c>
    </row>
    <row r="365" spans="1:16" ht="15" customHeight="1">
      <c r="A365" s="82" t="s">
        <v>72</v>
      </c>
      <c r="B365" t="s">
        <v>90</v>
      </c>
      <c r="C365" t="s">
        <v>19</v>
      </c>
      <c r="D365" t="s">
        <v>21</v>
      </c>
      <c r="E365" t="s">
        <v>168</v>
      </c>
      <c r="F365" t="s">
        <v>26</v>
      </c>
      <c r="N365">
        <v>0.3</v>
      </c>
    </row>
    <row r="366" spans="1:16" ht="15" customHeight="1">
      <c r="A366" s="82" t="s">
        <v>72</v>
      </c>
      <c r="B366" t="s">
        <v>107</v>
      </c>
      <c r="C366" t="s">
        <v>19</v>
      </c>
      <c r="D366" t="s">
        <v>21</v>
      </c>
      <c r="E366" t="s">
        <v>168</v>
      </c>
      <c r="F366" t="s">
        <v>26</v>
      </c>
      <c r="N366">
        <v>0.12</v>
      </c>
    </row>
    <row r="367" spans="1:16" ht="15" customHeight="1">
      <c r="A367" s="82" t="s">
        <v>73</v>
      </c>
      <c r="B367" t="s">
        <v>109</v>
      </c>
      <c r="C367" t="s">
        <v>19</v>
      </c>
      <c r="D367" t="s">
        <v>21</v>
      </c>
      <c r="E367" t="s">
        <v>168</v>
      </c>
      <c r="F367" t="s">
        <v>26</v>
      </c>
      <c r="N367">
        <v>7.0000000000000007E-2</v>
      </c>
    </row>
    <row r="368" spans="1:16" ht="15" customHeight="1">
      <c r="A368" s="82" t="s">
        <v>73</v>
      </c>
      <c r="B368" t="s">
        <v>110</v>
      </c>
      <c r="C368" t="s">
        <v>19</v>
      </c>
      <c r="D368" t="s">
        <v>21</v>
      </c>
      <c r="E368" t="s">
        <v>168</v>
      </c>
      <c r="F368" t="s">
        <v>26</v>
      </c>
      <c r="N368">
        <v>0.01</v>
      </c>
    </row>
    <row r="369" spans="1:16" ht="15" customHeight="1">
      <c r="A369" s="82" t="s">
        <v>73</v>
      </c>
      <c r="B369" t="s">
        <v>107</v>
      </c>
      <c r="C369" t="s">
        <v>19</v>
      </c>
      <c r="D369" t="s">
        <v>21</v>
      </c>
      <c r="E369" t="s">
        <v>168</v>
      </c>
      <c r="F369" t="s">
        <v>26</v>
      </c>
      <c r="N369">
        <v>0.08</v>
      </c>
    </row>
    <row r="370" spans="1:16" ht="15" customHeight="1">
      <c r="A370" s="82" t="s">
        <v>73</v>
      </c>
      <c r="B370" t="s">
        <v>90</v>
      </c>
      <c r="C370" t="s">
        <v>19</v>
      </c>
      <c r="D370" t="s">
        <v>21</v>
      </c>
      <c r="E370" t="s">
        <v>168</v>
      </c>
      <c r="F370" t="s">
        <v>26</v>
      </c>
      <c r="N370">
        <v>0.08</v>
      </c>
    </row>
    <row r="371" spans="1:16" ht="15" customHeight="1">
      <c r="A371" s="82" t="s">
        <v>74</v>
      </c>
      <c r="B371" t="s">
        <v>109</v>
      </c>
      <c r="C371" t="s">
        <v>19</v>
      </c>
      <c r="D371" t="s">
        <v>21</v>
      </c>
      <c r="E371" t="s">
        <v>168</v>
      </c>
      <c r="F371" t="s">
        <v>26</v>
      </c>
      <c r="G371" t="s">
        <v>171</v>
      </c>
      <c r="H371" t="s">
        <v>142</v>
      </c>
      <c r="I371" t="s">
        <v>143</v>
      </c>
      <c r="J371" t="s">
        <v>125</v>
      </c>
      <c r="K371" t="s">
        <v>171</v>
      </c>
      <c r="L371" t="s">
        <v>144</v>
      </c>
      <c r="M371" t="s">
        <v>145</v>
      </c>
      <c r="N371">
        <v>0.04</v>
      </c>
    </row>
    <row r="372" spans="1:16" ht="15" customHeight="1">
      <c r="A372" s="82" t="s">
        <v>74</v>
      </c>
      <c r="B372" t="s">
        <v>110</v>
      </c>
      <c r="C372" t="s">
        <v>19</v>
      </c>
      <c r="D372" t="s">
        <v>21</v>
      </c>
      <c r="E372" t="s">
        <v>168</v>
      </c>
      <c r="F372" t="s">
        <v>26</v>
      </c>
      <c r="G372" t="s">
        <v>172</v>
      </c>
      <c r="H372" t="s">
        <v>142</v>
      </c>
      <c r="I372" t="s">
        <v>143</v>
      </c>
      <c r="J372" t="s">
        <v>125</v>
      </c>
      <c r="K372" t="s">
        <v>172</v>
      </c>
      <c r="L372" t="s">
        <v>144</v>
      </c>
      <c r="M372" t="s">
        <v>145</v>
      </c>
      <c r="N372">
        <v>0.01</v>
      </c>
    </row>
    <row r="373" spans="1:16" ht="15" customHeight="1">
      <c r="A373" s="82" t="s">
        <v>74</v>
      </c>
      <c r="B373" t="s">
        <v>107</v>
      </c>
      <c r="C373" t="s">
        <v>19</v>
      </c>
      <c r="D373" t="s">
        <v>21</v>
      </c>
      <c r="E373" t="s">
        <v>168</v>
      </c>
      <c r="F373" t="s">
        <v>26</v>
      </c>
      <c r="N373">
        <v>0.05</v>
      </c>
    </row>
    <row r="374" spans="1:16" ht="15" customHeight="1">
      <c r="A374" s="82" t="s">
        <v>74</v>
      </c>
      <c r="B374" t="s">
        <v>90</v>
      </c>
      <c r="C374" t="s">
        <v>19</v>
      </c>
      <c r="D374" t="s">
        <v>21</v>
      </c>
      <c r="E374" t="s">
        <v>168</v>
      </c>
      <c r="F374" t="s">
        <v>26</v>
      </c>
      <c r="N374">
        <v>0.05</v>
      </c>
    </row>
    <row r="375" spans="1:16" ht="15" customHeight="1">
      <c r="A375" s="82" t="s">
        <v>75</v>
      </c>
      <c r="B375" t="s">
        <v>109</v>
      </c>
      <c r="C375" t="s">
        <v>19</v>
      </c>
      <c r="D375" t="s">
        <v>21</v>
      </c>
      <c r="E375" t="s">
        <v>168</v>
      </c>
      <c r="F375" t="s">
        <v>26</v>
      </c>
      <c r="G375" t="s">
        <v>173</v>
      </c>
      <c r="H375" t="s">
        <v>142</v>
      </c>
      <c r="I375" t="s">
        <v>143</v>
      </c>
      <c r="J375" t="s">
        <v>125</v>
      </c>
      <c r="K375" t="s">
        <v>173</v>
      </c>
      <c r="L375" t="s">
        <v>144</v>
      </c>
      <c r="M375" t="s">
        <v>145</v>
      </c>
      <c r="N375">
        <v>0.02</v>
      </c>
    </row>
    <row r="376" spans="1:16" ht="15" customHeight="1">
      <c r="A376" s="82" t="s">
        <v>75</v>
      </c>
      <c r="B376" t="s">
        <v>107</v>
      </c>
      <c r="C376" t="s">
        <v>19</v>
      </c>
      <c r="D376" t="s">
        <v>21</v>
      </c>
      <c r="E376" t="s">
        <v>168</v>
      </c>
      <c r="F376" t="s">
        <v>26</v>
      </c>
      <c r="N376">
        <v>0.02</v>
      </c>
    </row>
    <row r="377" spans="1:16" ht="15" customHeight="1">
      <c r="A377" s="82" t="s">
        <v>75</v>
      </c>
      <c r="B377" t="s">
        <v>90</v>
      </c>
      <c r="C377" t="s">
        <v>19</v>
      </c>
      <c r="D377" t="s">
        <v>21</v>
      </c>
      <c r="E377" t="s">
        <v>168</v>
      </c>
      <c r="F377" t="s">
        <v>26</v>
      </c>
      <c r="N377">
        <v>0.02</v>
      </c>
    </row>
    <row r="378" spans="1:16" ht="15" customHeight="1">
      <c r="A378" s="82" t="s">
        <v>76</v>
      </c>
      <c r="B378" t="s">
        <v>101</v>
      </c>
      <c r="C378" t="s">
        <v>19</v>
      </c>
      <c r="D378" t="s">
        <v>21</v>
      </c>
      <c r="E378" t="s">
        <v>168</v>
      </c>
      <c r="F378" t="s">
        <v>26</v>
      </c>
      <c r="N378">
        <v>0.01</v>
      </c>
      <c r="O378">
        <v>0</v>
      </c>
      <c r="P378">
        <v>0.01</v>
      </c>
    </row>
    <row r="379" spans="1:16" ht="15" customHeight="1">
      <c r="A379" s="82" t="s">
        <v>76</v>
      </c>
      <c r="B379" t="s">
        <v>102</v>
      </c>
      <c r="C379" t="s">
        <v>19</v>
      </c>
      <c r="D379" t="s">
        <v>21</v>
      </c>
      <c r="E379" t="s">
        <v>168</v>
      </c>
      <c r="F379" t="s">
        <v>26</v>
      </c>
      <c r="N379">
        <v>0.01</v>
      </c>
      <c r="O379">
        <v>0</v>
      </c>
      <c r="P379">
        <v>0.01</v>
      </c>
    </row>
    <row r="380" spans="1:16" ht="15" customHeight="1">
      <c r="A380" s="82" t="s">
        <v>76</v>
      </c>
      <c r="B380" t="s">
        <v>104</v>
      </c>
      <c r="C380" t="s">
        <v>19</v>
      </c>
      <c r="D380" t="s">
        <v>21</v>
      </c>
      <c r="E380" t="s">
        <v>168</v>
      </c>
      <c r="F380" t="s">
        <v>26</v>
      </c>
      <c r="N380">
        <v>0.01</v>
      </c>
    </row>
    <row r="381" spans="1:16" ht="15" customHeight="1">
      <c r="A381" s="82" t="s">
        <v>76</v>
      </c>
      <c r="B381" t="s">
        <v>105</v>
      </c>
      <c r="C381" t="s">
        <v>19</v>
      </c>
      <c r="D381" t="s">
        <v>21</v>
      </c>
      <c r="E381" t="s">
        <v>168</v>
      </c>
      <c r="F381" t="s">
        <v>26</v>
      </c>
      <c r="N381">
        <v>0.15</v>
      </c>
    </row>
    <row r="382" spans="1:16" ht="15" customHeight="1">
      <c r="A382" s="82" t="s">
        <v>76</v>
      </c>
      <c r="B382" t="s">
        <v>106</v>
      </c>
      <c r="C382" t="s">
        <v>19</v>
      </c>
      <c r="D382" t="s">
        <v>21</v>
      </c>
      <c r="E382" t="s">
        <v>168</v>
      </c>
      <c r="F382" t="s">
        <v>26</v>
      </c>
      <c r="N382">
        <v>0</v>
      </c>
    </row>
    <row r="383" spans="1:16" ht="15" customHeight="1">
      <c r="A383" s="82" t="s">
        <v>76</v>
      </c>
      <c r="B383" t="s">
        <v>109</v>
      </c>
      <c r="C383" t="s">
        <v>19</v>
      </c>
      <c r="D383" t="s">
        <v>21</v>
      </c>
      <c r="E383" t="s">
        <v>168</v>
      </c>
      <c r="F383" t="s">
        <v>26</v>
      </c>
      <c r="N383">
        <v>0.01</v>
      </c>
    </row>
    <row r="384" spans="1:16" ht="15" customHeight="1">
      <c r="A384" s="82" t="s">
        <v>76</v>
      </c>
      <c r="B384" t="s">
        <v>110</v>
      </c>
      <c r="C384" t="s">
        <v>19</v>
      </c>
      <c r="D384" t="s">
        <v>21</v>
      </c>
      <c r="E384" t="s">
        <v>168</v>
      </c>
      <c r="F384" t="s">
        <v>26</v>
      </c>
      <c r="N384">
        <v>0.01</v>
      </c>
    </row>
    <row r="385" spans="1:16" ht="15" customHeight="1">
      <c r="A385" s="82" t="s">
        <v>76</v>
      </c>
      <c r="B385" t="s">
        <v>111</v>
      </c>
      <c r="C385" t="s">
        <v>19</v>
      </c>
      <c r="D385" t="s">
        <v>21</v>
      </c>
      <c r="E385" t="s">
        <v>168</v>
      </c>
      <c r="F385" t="s">
        <v>26</v>
      </c>
      <c r="N385">
        <v>0.02</v>
      </c>
    </row>
    <row r="386" spans="1:16" ht="15" customHeight="1">
      <c r="A386" s="82" t="s">
        <v>76</v>
      </c>
      <c r="B386" t="s">
        <v>112</v>
      </c>
      <c r="C386" t="s">
        <v>19</v>
      </c>
      <c r="D386" t="s">
        <v>21</v>
      </c>
      <c r="E386" t="s">
        <v>168</v>
      </c>
      <c r="F386" t="s">
        <v>26</v>
      </c>
      <c r="N386">
        <v>0</v>
      </c>
    </row>
    <row r="387" spans="1:16" ht="15" customHeight="1">
      <c r="A387" s="82" t="s">
        <v>76</v>
      </c>
      <c r="B387" t="s">
        <v>116</v>
      </c>
      <c r="C387" t="s">
        <v>19</v>
      </c>
      <c r="D387" t="s">
        <v>21</v>
      </c>
      <c r="E387" t="s">
        <v>168</v>
      </c>
      <c r="F387" t="s">
        <v>26</v>
      </c>
      <c r="N387">
        <v>0.42</v>
      </c>
    </row>
    <row r="388" spans="1:16" ht="15" customHeight="1">
      <c r="A388" s="82" t="s">
        <v>76</v>
      </c>
      <c r="B388" t="s">
        <v>100</v>
      </c>
      <c r="C388" t="s">
        <v>19</v>
      </c>
      <c r="D388" t="s">
        <v>21</v>
      </c>
      <c r="E388" t="s">
        <v>168</v>
      </c>
      <c r="F388" t="s">
        <v>26</v>
      </c>
      <c r="N388">
        <v>0.01</v>
      </c>
    </row>
    <row r="389" spans="1:16" ht="15" customHeight="1">
      <c r="A389" s="82" t="s">
        <v>76</v>
      </c>
      <c r="B389" t="s">
        <v>92</v>
      </c>
      <c r="C389" t="s">
        <v>19</v>
      </c>
      <c r="D389" t="s">
        <v>21</v>
      </c>
      <c r="E389" t="s">
        <v>168</v>
      </c>
      <c r="F389" t="s">
        <v>26</v>
      </c>
      <c r="N389">
        <v>0.01</v>
      </c>
    </row>
    <row r="390" spans="1:16" ht="15" customHeight="1">
      <c r="A390" s="82" t="s">
        <v>76</v>
      </c>
      <c r="B390" t="s">
        <v>91</v>
      </c>
      <c r="C390" t="s">
        <v>19</v>
      </c>
      <c r="D390" t="s">
        <v>21</v>
      </c>
      <c r="E390" t="s">
        <v>168</v>
      </c>
      <c r="F390" t="s">
        <v>26</v>
      </c>
      <c r="N390">
        <v>0.18</v>
      </c>
    </row>
    <row r="391" spans="1:16" ht="15" customHeight="1">
      <c r="A391" s="82" t="s">
        <v>76</v>
      </c>
      <c r="B391" t="s">
        <v>103</v>
      </c>
      <c r="C391" t="s">
        <v>19</v>
      </c>
      <c r="D391" t="s">
        <v>21</v>
      </c>
      <c r="E391" t="s">
        <v>168</v>
      </c>
      <c r="F391" t="s">
        <v>26</v>
      </c>
      <c r="N391">
        <v>0.16</v>
      </c>
    </row>
    <row r="392" spans="1:16" ht="15" customHeight="1">
      <c r="A392" s="82" t="s">
        <v>76</v>
      </c>
      <c r="B392" t="s">
        <v>90</v>
      </c>
      <c r="C392" t="s">
        <v>19</v>
      </c>
      <c r="D392" t="s">
        <v>21</v>
      </c>
      <c r="E392" t="s">
        <v>168</v>
      </c>
      <c r="F392" t="s">
        <v>26</v>
      </c>
      <c r="N392">
        <v>0.22</v>
      </c>
    </row>
    <row r="393" spans="1:16" ht="15" customHeight="1">
      <c r="A393" s="82" t="s">
        <v>76</v>
      </c>
      <c r="B393" t="s">
        <v>107</v>
      </c>
      <c r="C393" t="s">
        <v>19</v>
      </c>
      <c r="D393" t="s">
        <v>21</v>
      </c>
      <c r="E393" t="s">
        <v>168</v>
      </c>
      <c r="F393" t="s">
        <v>26</v>
      </c>
      <c r="N393">
        <v>0.05</v>
      </c>
    </row>
    <row r="394" spans="1:16" ht="15" customHeight="1">
      <c r="A394" s="82" t="s">
        <v>77</v>
      </c>
      <c r="B394" t="s">
        <v>101</v>
      </c>
      <c r="C394" t="s">
        <v>19</v>
      </c>
      <c r="D394" t="s">
        <v>21</v>
      </c>
      <c r="E394" t="s">
        <v>168</v>
      </c>
      <c r="F394" t="s">
        <v>26</v>
      </c>
      <c r="N394">
        <v>0</v>
      </c>
      <c r="O394">
        <v>0</v>
      </c>
      <c r="P394">
        <v>0.01</v>
      </c>
    </row>
    <row r="395" spans="1:16" ht="15" customHeight="1">
      <c r="A395" s="82" t="s">
        <v>77</v>
      </c>
      <c r="B395" t="s">
        <v>102</v>
      </c>
      <c r="C395" t="s">
        <v>19</v>
      </c>
      <c r="D395" t="s">
        <v>21</v>
      </c>
      <c r="E395" t="s">
        <v>168</v>
      </c>
      <c r="F395" t="s">
        <v>26</v>
      </c>
      <c r="N395">
        <v>0</v>
      </c>
      <c r="O395">
        <v>0</v>
      </c>
      <c r="P395">
        <v>0.01</v>
      </c>
    </row>
    <row r="396" spans="1:16" ht="15" customHeight="1">
      <c r="A396" s="82" t="s">
        <v>77</v>
      </c>
      <c r="B396" t="s">
        <v>104</v>
      </c>
      <c r="C396" t="s">
        <v>19</v>
      </c>
      <c r="D396" t="s">
        <v>21</v>
      </c>
      <c r="E396" t="s">
        <v>168</v>
      </c>
      <c r="F396" t="s">
        <v>26</v>
      </c>
      <c r="G396" t="s">
        <v>174</v>
      </c>
      <c r="H396" t="s">
        <v>142</v>
      </c>
      <c r="I396" t="s">
        <v>143</v>
      </c>
      <c r="J396" t="s">
        <v>125</v>
      </c>
      <c r="K396" t="s">
        <v>141</v>
      </c>
      <c r="L396" t="s">
        <v>144</v>
      </c>
      <c r="M396" t="s">
        <v>145</v>
      </c>
      <c r="N396">
        <v>0.01</v>
      </c>
    </row>
    <row r="397" spans="1:16" ht="15" customHeight="1">
      <c r="A397" s="82" t="s">
        <v>77</v>
      </c>
      <c r="B397" t="s">
        <v>105</v>
      </c>
      <c r="C397" t="s">
        <v>19</v>
      </c>
      <c r="D397" t="s">
        <v>21</v>
      </c>
      <c r="E397" t="s">
        <v>168</v>
      </c>
      <c r="F397" t="s">
        <v>26</v>
      </c>
      <c r="G397" t="s">
        <v>175</v>
      </c>
      <c r="H397" t="s">
        <v>142</v>
      </c>
      <c r="I397" t="s">
        <v>143</v>
      </c>
      <c r="J397" t="s">
        <v>125</v>
      </c>
      <c r="K397" t="s">
        <v>146</v>
      </c>
      <c r="L397" t="s">
        <v>144</v>
      </c>
      <c r="M397" t="s">
        <v>145</v>
      </c>
      <c r="N397">
        <v>0.14000000000000001</v>
      </c>
    </row>
    <row r="398" spans="1:16" ht="15" customHeight="1">
      <c r="A398" s="82" t="s">
        <v>77</v>
      </c>
      <c r="B398" t="s">
        <v>106</v>
      </c>
      <c r="C398" t="s">
        <v>19</v>
      </c>
      <c r="D398" t="s">
        <v>21</v>
      </c>
      <c r="E398" t="s">
        <v>168</v>
      </c>
      <c r="F398" t="s">
        <v>26</v>
      </c>
      <c r="G398" t="s">
        <v>176</v>
      </c>
      <c r="H398" t="s">
        <v>142</v>
      </c>
      <c r="I398" t="s">
        <v>143</v>
      </c>
      <c r="J398" t="s">
        <v>125</v>
      </c>
      <c r="K398" t="s">
        <v>147</v>
      </c>
      <c r="L398" t="s">
        <v>144</v>
      </c>
      <c r="M398" t="s">
        <v>145</v>
      </c>
      <c r="N398">
        <v>0</v>
      </c>
    </row>
    <row r="399" spans="1:16" ht="15" customHeight="1">
      <c r="A399" s="82" t="s">
        <v>77</v>
      </c>
      <c r="B399" t="s">
        <v>109</v>
      </c>
      <c r="C399" t="s">
        <v>19</v>
      </c>
      <c r="D399" t="s">
        <v>21</v>
      </c>
      <c r="E399" t="s">
        <v>168</v>
      </c>
      <c r="F399" t="s">
        <v>26</v>
      </c>
      <c r="G399" t="s">
        <v>177</v>
      </c>
      <c r="H399" t="s">
        <v>142</v>
      </c>
      <c r="I399" t="s">
        <v>143</v>
      </c>
      <c r="J399" t="s">
        <v>125</v>
      </c>
      <c r="K399" t="s">
        <v>148</v>
      </c>
      <c r="L399" t="s">
        <v>144</v>
      </c>
      <c r="M399" t="s">
        <v>145</v>
      </c>
      <c r="N399">
        <v>0</v>
      </c>
    </row>
    <row r="400" spans="1:16" ht="15" customHeight="1">
      <c r="A400" s="82" t="s">
        <v>77</v>
      </c>
      <c r="B400" t="s">
        <v>110</v>
      </c>
      <c r="C400" t="s">
        <v>19</v>
      </c>
      <c r="D400" t="s">
        <v>21</v>
      </c>
      <c r="E400" t="s">
        <v>168</v>
      </c>
      <c r="F400" t="s">
        <v>26</v>
      </c>
      <c r="G400" t="s">
        <v>178</v>
      </c>
      <c r="H400" t="s">
        <v>142</v>
      </c>
      <c r="I400" t="s">
        <v>143</v>
      </c>
      <c r="J400" t="s">
        <v>125</v>
      </c>
      <c r="K400" t="s">
        <v>149</v>
      </c>
      <c r="L400" t="s">
        <v>144</v>
      </c>
      <c r="M400" t="s">
        <v>145</v>
      </c>
      <c r="N400">
        <v>0.01</v>
      </c>
    </row>
    <row r="401" spans="1:16" ht="15" customHeight="1">
      <c r="A401" s="82" t="s">
        <v>77</v>
      </c>
      <c r="B401" t="s">
        <v>111</v>
      </c>
      <c r="C401" t="s">
        <v>19</v>
      </c>
      <c r="D401" t="s">
        <v>21</v>
      </c>
      <c r="E401" t="s">
        <v>168</v>
      </c>
      <c r="F401" t="s">
        <v>26</v>
      </c>
      <c r="G401" t="s">
        <v>179</v>
      </c>
      <c r="H401" t="s">
        <v>142</v>
      </c>
      <c r="I401" t="s">
        <v>143</v>
      </c>
      <c r="J401" t="s">
        <v>125</v>
      </c>
      <c r="K401" t="s">
        <v>150</v>
      </c>
      <c r="L401" t="s">
        <v>144</v>
      </c>
      <c r="M401" t="s">
        <v>145</v>
      </c>
      <c r="N401">
        <v>0</v>
      </c>
    </row>
    <row r="402" spans="1:16" ht="15" customHeight="1">
      <c r="A402" s="82" t="s">
        <v>77</v>
      </c>
      <c r="B402" t="s">
        <v>112</v>
      </c>
      <c r="C402" t="s">
        <v>19</v>
      </c>
      <c r="D402" t="s">
        <v>21</v>
      </c>
      <c r="E402" t="s">
        <v>168</v>
      </c>
      <c r="F402" t="s">
        <v>26</v>
      </c>
      <c r="G402" t="s">
        <v>180</v>
      </c>
      <c r="H402" t="s">
        <v>142</v>
      </c>
      <c r="I402" t="s">
        <v>143</v>
      </c>
      <c r="J402" t="s">
        <v>125</v>
      </c>
      <c r="K402" t="s">
        <v>151</v>
      </c>
      <c r="L402" t="s">
        <v>144</v>
      </c>
      <c r="M402" t="s">
        <v>145</v>
      </c>
      <c r="N402">
        <v>0</v>
      </c>
    </row>
    <row r="403" spans="1:16" ht="15" customHeight="1">
      <c r="A403" s="82" t="s">
        <v>77</v>
      </c>
      <c r="B403" t="s">
        <v>116</v>
      </c>
      <c r="C403" t="s">
        <v>19</v>
      </c>
      <c r="D403" t="s">
        <v>21</v>
      </c>
      <c r="E403" t="s">
        <v>168</v>
      </c>
      <c r="F403" t="s">
        <v>26</v>
      </c>
      <c r="G403" t="s">
        <v>483</v>
      </c>
      <c r="H403" t="s">
        <v>142</v>
      </c>
      <c r="I403" t="s">
        <v>446</v>
      </c>
      <c r="J403" t="s">
        <v>447</v>
      </c>
      <c r="K403" t="s">
        <v>448</v>
      </c>
      <c r="L403" t="s">
        <v>144</v>
      </c>
      <c r="M403" t="s">
        <v>449</v>
      </c>
      <c r="N403">
        <v>0.23</v>
      </c>
    </row>
    <row r="404" spans="1:16" ht="15" customHeight="1">
      <c r="A404" s="82" t="s">
        <v>77</v>
      </c>
      <c r="B404" t="s">
        <v>100</v>
      </c>
      <c r="C404" t="s">
        <v>19</v>
      </c>
      <c r="D404" t="s">
        <v>21</v>
      </c>
      <c r="E404" t="s">
        <v>168</v>
      </c>
      <c r="F404" t="s">
        <v>26</v>
      </c>
      <c r="G404" t="s">
        <v>181</v>
      </c>
      <c r="H404" t="s">
        <v>142</v>
      </c>
      <c r="I404" t="s">
        <v>143</v>
      </c>
      <c r="J404" t="s">
        <v>125</v>
      </c>
      <c r="K404" t="s">
        <v>152</v>
      </c>
      <c r="L404" t="s">
        <v>144</v>
      </c>
      <c r="M404" t="s">
        <v>145</v>
      </c>
      <c r="N404">
        <v>0.01</v>
      </c>
    </row>
    <row r="405" spans="1:16" ht="15" customHeight="1">
      <c r="A405" s="82" t="s">
        <v>77</v>
      </c>
      <c r="B405" t="s">
        <v>92</v>
      </c>
      <c r="C405" t="s">
        <v>19</v>
      </c>
      <c r="D405" t="s">
        <v>21</v>
      </c>
      <c r="E405" t="s">
        <v>168</v>
      </c>
      <c r="F405" t="s">
        <v>26</v>
      </c>
      <c r="N405">
        <v>0.01</v>
      </c>
    </row>
    <row r="406" spans="1:16" ht="15" customHeight="1">
      <c r="A406" s="82" t="s">
        <v>77</v>
      </c>
      <c r="B406" t="s">
        <v>91</v>
      </c>
      <c r="C406" t="s">
        <v>19</v>
      </c>
      <c r="D406" t="s">
        <v>21</v>
      </c>
      <c r="E406" t="s">
        <v>168</v>
      </c>
      <c r="F406" t="s">
        <v>26</v>
      </c>
      <c r="N406">
        <v>0.16</v>
      </c>
    </row>
    <row r="407" spans="1:16" ht="15" customHeight="1">
      <c r="A407" s="82" t="s">
        <v>77</v>
      </c>
      <c r="B407" t="s">
        <v>103</v>
      </c>
      <c r="C407" t="s">
        <v>19</v>
      </c>
      <c r="D407" t="s">
        <v>21</v>
      </c>
      <c r="E407" t="s">
        <v>168</v>
      </c>
      <c r="F407" t="s">
        <v>26</v>
      </c>
      <c r="N407">
        <v>0.15</v>
      </c>
    </row>
    <row r="408" spans="1:16" ht="15" customHeight="1">
      <c r="A408" s="82" t="s">
        <v>77</v>
      </c>
      <c r="B408" t="s">
        <v>90</v>
      </c>
      <c r="C408" t="s">
        <v>19</v>
      </c>
      <c r="D408" t="s">
        <v>21</v>
      </c>
      <c r="E408" t="s">
        <v>168</v>
      </c>
      <c r="F408" t="s">
        <v>26</v>
      </c>
      <c r="N408">
        <v>0.17</v>
      </c>
    </row>
    <row r="409" spans="1:16" ht="15" customHeight="1">
      <c r="A409" s="82" t="s">
        <v>77</v>
      </c>
      <c r="B409" t="s">
        <v>107</v>
      </c>
      <c r="C409" t="s">
        <v>19</v>
      </c>
      <c r="D409" t="s">
        <v>21</v>
      </c>
      <c r="E409" t="s">
        <v>168</v>
      </c>
      <c r="F409" t="s">
        <v>26</v>
      </c>
      <c r="N409">
        <v>0.01</v>
      </c>
    </row>
    <row r="410" spans="1:16" ht="15" customHeight="1">
      <c r="A410" s="82" t="s">
        <v>78</v>
      </c>
      <c r="B410" t="s">
        <v>101</v>
      </c>
      <c r="C410" t="s">
        <v>19</v>
      </c>
      <c r="D410" t="s">
        <v>21</v>
      </c>
      <c r="E410" t="s">
        <v>168</v>
      </c>
      <c r="F410" t="s">
        <v>26</v>
      </c>
      <c r="N410">
        <v>0</v>
      </c>
      <c r="O410">
        <v>0</v>
      </c>
      <c r="P410">
        <v>0</v>
      </c>
    </row>
    <row r="411" spans="1:16" ht="15" customHeight="1">
      <c r="A411" s="82" t="s">
        <v>78</v>
      </c>
      <c r="B411" t="s">
        <v>102</v>
      </c>
      <c r="C411" t="s">
        <v>19</v>
      </c>
      <c r="D411" t="s">
        <v>21</v>
      </c>
      <c r="E411" t="s">
        <v>168</v>
      </c>
      <c r="F411" t="s">
        <v>26</v>
      </c>
      <c r="N411">
        <v>0</v>
      </c>
      <c r="O411">
        <v>0</v>
      </c>
      <c r="P411">
        <v>0</v>
      </c>
    </row>
    <row r="412" spans="1:16" ht="15" customHeight="1">
      <c r="A412" s="82" t="s">
        <v>78</v>
      </c>
      <c r="B412" t="s">
        <v>104</v>
      </c>
      <c r="C412" t="s">
        <v>19</v>
      </c>
      <c r="D412" t="s">
        <v>21</v>
      </c>
      <c r="E412" t="s">
        <v>168</v>
      </c>
      <c r="F412" t="s">
        <v>26</v>
      </c>
      <c r="G412" t="s">
        <v>182</v>
      </c>
      <c r="H412" t="s">
        <v>142</v>
      </c>
      <c r="I412" t="s">
        <v>143</v>
      </c>
      <c r="J412" t="s">
        <v>125</v>
      </c>
      <c r="K412" t="s">
        <v>153</v>
      </c>
      <c r="L412" t="s">
        <v>144</v>
      </c>
      <c r="M412" t="s">
        <v>145</v>
      </c>
      <c r="N412">
        <v>0</v>
      </c>
    </row>
    <row r="413" spans="1:16" ht="15" customHeight="1">
      <c r="A413" s="82" t="s">
        <v>78</v>
      </c>
      <c r="B413" t="s">
        <v>105</v>
      </c>
      <c r="C413" t="s">
        <v>19</v>
      </c>
      <c r="D413" t="s">
        <v>21</v>
      </c>
      <c r="E413" t="s">
        <v>168</v>
      </c>
      <c r="F413" t="s">
        <v>26</v>
      </c>
      <c r="G413" t="s">
        <v>183</v>
      </c>
      <c r="H413" t="s">
        <v>142</v>
      </c>
      <c r="I413" t="s">
        <v>143</v>
      </c>
      <c r="J413" t="s">
        <v>125</v>
      </c>
      <c r="K413" t="s">
        <v>154</v>
      </c>
      <c r="L413" t="s">
        <v>144</v>
      </c>
      <c r="M413" t="s">
        <v>145</v>
      </c>
      <c r="N413">
        <v>0.01</v>
      </c>
    </row>
    <row r="414" spans="1:16" ht="15" customHeight="1">
      <c r="A414" s="82" t="s">
        <v>78</v>
      </c>
      <c r="B414" t="s">
        <v>106</v>
      </c>
      <c r="C414" t="s">
        <v>19</v>
      </c>
      <c r="D414" t="s">
        <v>21</v>
      </c>
      <c r="E414" t="s">
        <v>168</v>
      </c>
      <c r="F414" t="s">
        <v>26</v>
      </c>
      <c r="G414" t="s">
        <v>184</v>
      </c>
      <c r="H414" t="s">
        <v>142</v>
      </c>
      <c r="I414" t="s">
        <v>143</v>
      </c>
      <c r="J414" t="s">
        <v>125</v>
      </c>
      <c r="K414" t="s">
        <v>155</v>
      </c>
      <c r="L414" t="s">
        <v>144</v>
      </c>
      <c r="M414" t="s">
        <v>145</v>
      </c>
      <c r="N414">
        <v>0</v>
      </c>
    </row>
    <row r="415" spans="1:16" ht="15" customHeight="1">
      <c r="A415" s="82" t="s">
        <v>78</v>
      </c>
      <c r="B415" t="s">
        <v>109</v>
      </c>
      <c r="C415" t="s">
        <v>19</v>
      </c>
      <c r="D415" t="s">
        <v>21</v>
      </c>
      <c r="E415" t="s">
        <v>168</v>
      </c>
      <c r="F415" t="s">
        <v>26</v>
      </c>
      <c r="G415" t="s">
        <v>185</v>
      </c>
      <c r="H415" t="s">
        <v>142</v>
      </c>
      <c r="I415" t="s">
        <v>143</v>
      </c>
      <c r="J415" t="s">
        <v>125</v>
      </c>
      <c r="K415" t="s">
        <v>156</v>
      </c>
      <c r="L415" t="s">
        <v>144</v>
      </c>
      <c r="M415" t="s">
        <v>145</v>
      </c>
      <c r="N415">
        <v>0.01</v>
      </c>
    </row>
    <row r="416" spans="1:16" ht="15" customHeight="1">
      <c r="A416" s="82" t="s">
        <v>78</v>
      </c>
      <c r="B416" t="s">
        <v>111</v>
      </c>
      <c r="C416" t="s">
        <v>19</v>
      </c>
      <c r="D416" t="s">
        <v>21</v>
      </c>
      <c r="E416" t="s">
        <v>168</v>
      </c>
      <c r="F416" t="s">
        <v>26</v>
      </c>
      <c r="G416" t="s">
        <v>186</v>
      </c>
      <c r="H416" t="s">
        <v>142</v>
      </c>
      <c r="I416" t="s">
        <v>143</v>
      </c>
      <c r="J416" t="s">
        <v>125</v>
      </c>
      <c r="K416" t="s">
        <v>157</v>
      </c>
      <c r="L416" t="s">
        <v>144</v>
      </c>
      <c r="M416" t="s">
        <v>145</v>
      </c>
      <c r="N416">
        <v>0.02</v>
      </c>
    </row>
    <row r="417" spans="1:14" ht="15" customHeight="1">
      <c r="A417" s="82" t="s">
        <v>78</v>
      </c>
      <c r="B417" t="s">
        <v>112</v>
      </c>
      <c r="C417" t="s">
        <v>19</v>
      </c>
      <c r="D417" t="s">
        <v>21</v>
      </c>
      <c r="E417" t="s">
        <v>168</v>
      </c>
      <c r="F417" t="s">
        <v>26</v>
      </c>
      <c r="G417" t="s">
        <v>187</v>
      </c>
      <c r="H417" t="s">
        <v>142</v>
      </c>
      <c r="I417" t="s">
        <v>143</v>
      </c>
      <c r="J417" t="s">
        <v>125</v>
      </c>
      <c r="K417" t="s">
        <v>158</v>
      </c>
      <c r="L417" t="s">
        <v>144</v>
      </c>
      <c r="M417" t="s">
        <v>145</v>
      </c>
      <c r="N417">
        <v>0</v>
      </c>
    </row>
    <row r="418" spans="1:14" ht="15" customHeight="1">
      <c r="A418" s="82" t="s">
        <v>78</v>
      </c>
      <c r="B418" t="s">
        <v>116</v>
      </c>
      <c r="C418" t="s">
        <v>19</v>
      </c>
      <c r="D418" t="s">
        <v>21</v>
      </c>
      <c r="E418" t="s">
        <v>168</v>
      </c>
      <c r="F418" t="s">
        <v>26</v>
      </c>
      <c r="G418" t="s">
        <v>484</v>
      </c>
      <c r="H418" t="s">
        <v>142</v>
      </c>
      <c r="I418" t="s">
        <v>446</v>
      </c>
      <c r="J418" t="s">
        <v>447</v>
      </c>
      <c r="K418" t="s">
        <v>451</v>
      </c>
      <c r="L418" t="s">
        <v>144</v>
      </c>
      <c r="M418" t="s">
        <v>449</v>
      </c>
      <c r="N418">
        <v>0.19</v>
      </c>
    </row>
    <row r="419" spans="1:14" ht="15" customHeight="1">
      <c r="A419" s="82" t="s">
        <v>78</v>
      </c>
      <c r="B419" t="s">
        <v>100</v>
      </c>
      <c r="C419" t="s">
        <v>19</v>
      </c>
      <c r="D419" t="s">
        <v>21</v>
      </c>
      <c r="E419" t="s">
        <v>168</v>
      </c>
      <c r="F419" t="s">
        <v>26</v>
      </c>
      <c r="G419" t="s">
        <v>188</v>
      </c>
      <c r="H419" t="s">
        <v>142</v>
      </c>
      <c r="I419" t="s">
        <v>143</v>
      </c>
      <c r="J419" t="s">
        <v>125</v>
      </c>
      <c r="K419" t="s">
        <v>159</v>
      </c>
      <c r="L419" t="s">
        <v>144</v>
      </c>
      <c r="M419" t="s">
        <v>145</v>
      </c>
      <c r="N419">
        <v>0</v>
      </c>
    </row>
    <row r="420" spans="1:14" ht="15" customHeight="1">
      <c r="A420" s="82" t="s">
        <v>78</v>
      </c>
      <c r="B420" t="s">
        <v>92</v>
      </c>
      <c r="C420" t="s">
        <v>19</v>
      </c>
      <c r="D420" t="s">
        <v>21</v>
      </c>
      <c r="E420" t="s">
        <v>168</v>
      </c>
      <c r="F420" t="s">
        <v>26</v>
      </c>
      <c r="N420">
        <v>0</v>
      </c>
    </row>
    <row r="421" spans="1:14" ht="15" customHeight="1">
      <c r="A421" s="82" t="s">
        <v>78</v>
      </c>
      <c r="B421" t="s">
        <v>91</v>
      </c>
      <c r="C421" t="s">
        <v>19</v>
      </c>
      <c r="D421" t="s">
        <v>21</v>
      </c>
      <c r="E421" t="s">
        <v>168</v>
      </c>
      <c r="F421" t="s">
        <v>26</v>
      </c>
      <c r="N421">
        <v>0.02</v>
      </c>
    </row>
    <row r="422" spans="1:14" ht="15" customHeight="1">
      <c r="A422" s="82" t="s">
        <v>78</v>
      </c>
      <c r="B422" t="s">
        <v>103</v>
      </c>
      <c r="C422" t="s">
        <v>19</v>
      </c>
      <c r="D422" t="s">
        <v>21</v>
      </c>
      <c r="E422" t="s">
        <v>168</v>
      </c>
      <c r="F422" t="s">
        <v>26</v>
      </c>
      <c r="N422">
        <v>0.01</v>
      </c>
    </row>
    <row r="423" spans="1:14" ht="15" customHeight="1">
      <c r="A423" s="82" t="s">
        <v>78</v>
      </c>
      <c r="B423" t="s">
        <v>90</v>
      </c>
      <c r="C423" t="s">
        <v>19</v>
      </c>
      <c r="D423" t="s">
        <v>21</v>
      </c>
      <c r="E423" t="s">
        <v>168</v>
      </c>
      <c r="F423" t="s">
        <v>26</v>
      </c>
      <c r="N423">
        <v>0.05</v>
      </c>
    </row>
    <row r="424" spans="1:14" ht="15" customHeight="1">
      <c r="A424" s="82" t="s">
        <v>78</v>
      </c>
      <c r="B424" t="s">
        <v>107</v>
      </c>
      <c r="C424" t="s">
        <v>19</v>
      </c>
      <c r="D424" t="s">
        <v>21</v>
      </c>
      <c r="E424" t="s">
        <v>168</v>
      </c>
      <c r="F424" t="s">
        <v>26</v>
      </c>
      <c r="N424">
        <v>0.04</v>
      </c>
    </row>
    <row r="425" spans="1:14" ht="15" customHeight="1">
      <c r="A425" s="82" t="s">
        <v>84</v>
      </c>
      <c r="B425" t="s">
        <v>50</v>
      </c>
      <c r="C425" t="s">
        <v>19</v>
      </c>
      <c r="D425" t="s">
        <v>21</v>
      </c>
      <c r="E425" t="s">
        <v>168</v>
      </c>
      <c r="F425" t="s">
        <v>26</v>
      </c>
      <c r="N425">
        <v>6.7</v>
      </c>
    </row>
    <row r="426" spans="1:14" ht="15" customHeight="1">
      <c r="A426" s="82" t="s">
        <v>85</v>
      </c>
      <c r="B426" t="s">
        <v>59</v>
      </c>
      <c r="C426" t="s">
        <v>19</v>
      </c>
      <c r="D426" t="s">
        <v>21</v>
      </c>
      <c r="E426" t="s">
        <v>168</v>
      </c>
      <c r="F426" t="s">
        <v>26</v>
      </c>
      <c r="N426">
        <v>1.18</v>
      </c>
    </row>
    <row r="427" spans="1:14" ht="15" customHeight="1">
      <c r="A427" s="82" t="s">
        <v>85</v>
      </c>
      <c r="B427" t="s">
        <v>60</v>
      </c>
      <c r="C427" t="s">
        <v>19</v>
      </c>
      <c r="D427" t="s">
        <v>21</v>
      </c>
      <c r="E427" t="s">
        <v>168</v>
      </c>
      <c r="F427" t="s">
        <v>26</v>
      </c>
      <c r="N427">
        <v>0.13</v>
      </c>
    </row>
    <row r="428" spans="1:14" ht="15" customHeight="1">
      <c r="A428" s="82" t="s">
        <v>85</v>
      </c>
      <c r="B428" t="s">
        <v>61</v>
      </c>
      <c r="C428" t="s">
        <v>19</v>
      </c>
      <c r="D428" t="s">
        <v>21</v>
      </c>
      <c r="E428" t="s">
        <v>168</v>
      </c>
      <c r="F428" t="s">
        <v>26</v>
      </c>
      <c r="N428">
        <v>0.37</v>
      </c>
    </row>
    <row r="429" spans="1:14" ht="15" customHeight="1">
      <c r="A429" s="82" t="s">
        <v>85</v>
      </c>
      <c r="B429" t="s">
        <v>66</v>
      </c>
      <c r="C429" t="s">
        <v>19</v>
      </c>
      <c r="D429" t="s">
        <v>21</v>
      </c>
      <c r="E429" t="s">
        <v>168</v>
      </c>
      <c r="F429" t="s">
        <v>26</v>
      </c>
      <c r="N429">
        <v>0.22</v>
      </c>
    </row>
    <row r="430" spans="1:14" ht="15" customHeight="1">
      <c r="A430" s="82" t="s">
        <v>85</v>
      </c>
      <c r="B430" t="s">
        <v>68</v>
      </c>
      <c r="C430" t="s">
        <v>19</v>
      </c>
      <c r="D430" t="s">
        <v>21</v>
      </c>
      <c r="E430" t="s">
        <v>168</v>
      </c>
      <c r="F430" t="s">
        <v>26</v>
      </c>
      <c r="N430">
        <v>0</v>
      </c>
    </row>
    <row r="431" spans="1:14" ht="15" customHeight="1">
      <c r="A431" s="82" t="s">
        <v>85</v>
      </c>
      <c r="B431" t="s">
        <v>69</v>
      </c>
      <c r="C431" t="s">
        <v>19</v>
      </c>
      <c r="D431" t="s">
        <v>21</v>
      </c>
      <c r="E431" t="s">
        <v>168</v>
      </c>
      <c r="F431" t="s">
        <v>26</v>
      </c>
      <c r="N431">
        <v>1.44</v>
      </c>
    </row>
    <row r="432" spans="1:14" ht="15" customHeight="1">
      <c r="A432" s="82" t="s">
        <v>85</v>
      </c>
      <c r="B432" t="s">
        <v>63</v>
      </c>
      <c r="C432" t="s">
        <v>19</v>
      </c>
      <c r="D432" t="s">
        <v>21</v>
      </c>
      <c r="E432" t="s">
        <v>168</v>
      </c>
      <c r="F432" t="s">
        <v>26</v>
      </c>
      <c r="N432">
        <v>0.26</v>
      </c>
    </row>
    <row r="433" spans="1:14" ht="15" customHeight="1">
      <c r="A433" s="82" t="s">
        <v>85</v>
      </c>
      <c r="B433" t="s">
        <v>81</v>
      </c>
      <c r="C433" t="s">
        <v>19</v>
      </c>
      <c r="D433" t="s">
        <v>21</v>
      </c>
      <c r="E433" t="s">
        <v>168</v>
      </c>
      <c r="F433" t="s">
        <v>26</v>
      </c>
      <c r="N433">
        <v>0.05</v>
      </c>
    </row>
    <row r="434" spans="1:14" ht="15" customHeight="1">
      <c r="A434" s="82" t="s">
        <v>85</v>
      </c>
      <c r="B434" t="s">
        <v>56</v>
      </c>
      <c r="C434" t="s">
        <v>19</v>
      </c>
      <c r="D434" t="s">
        <v>21</v>
      </c>
      <c r="E434" t="s">
        <v>168</v>
      </c>
      <c r="F434" t="s">
        <v>26</v>
      </c>
      <c r="N434">
        <v>1.31</v>
      </c>
    </row>
    <row r="435" spans="1:14" ht="15" customHeight="1">
      <c r="A435" s="82" t="s">
        <v>85</v>
      </c>
      <c r="B435" t="s">
        <v>53</v>
      </c>
      <c r="C435" t="s">
        <v>19</v>
      </c>
      <c r="D435" t="s">
        <v>21</v>
      </c>
      <c r="E435" t="s">
        <v>168</v>
      </c>
      <c r="F435" t="s">
        <v>26</v>
      </c>
      <c r="N435">
        <v>3.6</v>
      </c>
    </row>
    <row r="436" spans="1:14" ht="15" customHeight="1">
      <c r="A436" s="82" t="s">
        <v>85</v>
      </c>
      <c r="B436" t="s">
        <v>64</v>
      </c>
      <c r="C436" t="s">
        <v>19</v>
      </c>
      <c r="D436" t="s">
        <v>21</v>
      </c>
      <c r="E436" t="s">
        <v>168</v>
      </c>
      <c r="F436" t="s">
        <v>26</v>
      </c>
      <c r="N436">
        <v>1.66</v>
      </c>
    </row>
    <row r="437" spans="1:14" ht="15" customHeight="1">
      <c r="A437" s="82" t="s">
        <v>85</v>
      </c>
      <c r="B437" t="s">
        <v>79</v>
      </c>
      <c r="C437" t="s">
        <v>19</v>
      </c>
      <c r="D437" t="s">
        <v>21</v>
      </c>
      <c r="E437" t="s">
        <v>168</v>
      </c>
      <c r="F437" t="s">
        <v>26</v>
      </c>
      <c r="N437">
        <v>0.05</v>
      </c>
    </row>
    <row r="438" spans="1:14" ht="15" customHeight="1">
      <c r="A438" s="82" t="s">
        <v>86</v>
      </c>
      <c r="B438" t="s">
        <v>59</v>
      </c>
      <c r="C438" t="s">
        <v>19</v>
      </c>
      <c r="D438" t="s">
        <v>21</v>
      </c>
      <c r="E438" t="s">
        <v>168</v>
      </c>
      <c r="F438" t="s">
        <v>26</v>
      </c>
      <c r="N438">
        <v>1.18</v>
      </c>
    </row>
    <row r="439" spans="1:14" ht="15" customHeight="1">
      <c r="A439" s="82" t="s">
        <v>86</v>
      </c>
      <c r="B439" t="s">
        <v>60</v>
      </c>
      <c r="C439" t="s">
        <v>19</v>
      </c>
      <c r="D439" t="s">
        <v>21</v>
      </c>
      <c r="E439" t="s">
        <v>168</v>
      </c>
      <c r="F439" t="s">
        <v>26</v>
      </c>
      <c r="G439" t="s">
        <v>481</v>
      </c>
      <c r="H439" t="s">
        <v>453</v>
      </c>
      <c r="I439" t="s">
        <v>449</v>
      </c>
      <c r="J439" t="s">
        <v>447</v>
      </c>
      <c r="K439" t="s">
        <v>482</v>
      </c>
      <c r="L439" t="s">
        <v>474</v>
      </c>
      <c r="M439" t="s">
        <v>449</v>
      </c>
      <c r="N439">
        <v>0.13</v>
      </c>
    </row>
    <row r="440" spans="1:14" ht="15" customHeight="1">
      <c r="A440" s="82" t="s">
        <v>86</v>
      </c>
      <c r="B440" t="s">
        <v>61</v>
      </c>
      <c r="C440" t="s">
        <v>19</v>
      </c>
      <c r="D440" t="s">
        <v>21</v>
      </c>
      <c r="E440" t="s">
        <v>168</v>
      </c>
      <c r="F440" t="s">
        <v>26</v>
      </c>
      <c r="G440" t="s">
        <v>457</v>
      </c>
      <c r="H440" t="s">
        <v>458</v>
      </c>
      <c r="I440" t="s">
        <v>459</v>
      </c>
      <c r="J440" t="s">
        <v>454</v>
      </c>
      <c r="K440" t="s">
        <v>460</v>
      </c>
      <c r="L440" t="s">
        <v>456</v>
      </c>
      <c r="M440" t="s">
        <v>449</v>
      </c>
      <c r="N440">
        <v>0.37</v>
      </c>
    </row>
    <row r="441" spans="1:14" ht="15" customHeight="1">
      <c r="A441" s="82" t="s">
        <v>86</v>
      </c>
      <c r="B441" t="s">
        <v>66</v>
      </c>
      <c r="C441" t="s">
        <v>19</v>
      </c>
      <c r="D441" t="s">
        <v>21</v>
      </c>
      <c r="E441" t="s">
        <v>168</v>
      </c>
      <c r="F441" t="s">
        <v>26</v>
      </c>
      <c r="G441" t="s">
        <v>461</v>
      </c>
      <c r="H441" t="s">
        <v>458</v>
      </c>
      <c r="I441" t="s">
        <v>459</v>
      </c>
      <c r="J441" t="s">
        <v>454</v>
      </c>
      <c r="K441" t="s">
        <v>462</v>
      </c>
      <c r="L441" t="s">
        <v>456</v>
      </c>
      <c r="M441" t="s">
        <v>449</v>
      </c>
      <c r="N441">
        <v>0.22</v>
      </c>
    </row>
    <row r="442" spans="1:14" ht="15" customHeight="1">
      <c r="A442" s="82" t="s">
        <v>86</v>
      </c>
      <c r="B442" t="s">
        <v>68</v>
      </c>
      <c r="C442" t="s">
        <v>19</v>
      </c>
      <c r="D442" t="s">
        <v>21</v>
      </c>
      <c r="E442" t="s">
        <v>168</v>
      </c>
      <c r="F442" t="s">
        <v>26</v>
      </c>
      <c r="G442" t="s">
        <v>463</v>
      </c>
      <c r="H442" t="s">
        <v>458</v>
      </c>
      <c r="I442" t="s">
        <v>459</v>
      </c>
      <c r="J442" t="s">
        <v>454</v>
      </c>
      <c r="K442" t="s">
        <v>464</v>
      </c>
      <c r="L442" t="s">
        <v>456</v>
      </c>
      <c r="M442" t="s">
        <v>449</v>
      </c>
      <c r="N442">
        <v>0</v>
      </c>
    </row>
    <row r="443" spans="1:14" ht="15" customHeight="1">
      <c r="A443" s="82" t="s">
        <v>86</v>
      </c>
      <c r="B443" t="s">
        <v>69</v>
      </c>
      <c r="C443" t="s">
        <v>19</v>
      </c>
      <c r="D443" t="s">
        <v>21</v>
      </c>
      <c r="E443" t="s">
        <v>168</v>
      </c>
      <c r="F443" t="s">
        <v>26</v>
      </c>
      <c r="G443" t="s">
        <v>465</v>
      </c>
      <c r="H443" t="s">
        <v>458</v>
      </c>
      <c r="I443" t="s">
        <v>459</v>
      </c>
      <c r="J443" t="s">
        <v>454</v>
      </c>
      <c r="K443" t="s">
        <v>466</v>
      </c>
      <c r="L443" t="s">
        <v>456</v>
      </c>
      <c r="M443" t="s">
        <v>449</v>
      </c>
      <c r="N443">
        <v>1.44</v>
      </c>
    </row>
    <row r="444" spans="1:14" ht="15" customHeight="1">
      <c r="A444" s="82" t="s">
        <v>86</v>
      </c>
      <c r="B444" t="s">
        <v>63</v>
      </c>
      <c r="C444" t="s">
        <v>19</v>
      </c>
      <c r="D444" t="s">
        <v>21</v>
      </c>
      <c r="E444" t="s">
        <v>168</v>
      </c>
      <c r="F444" t="s">
        <v>26</v>
      </c>
      <c r="G444" t="s">
        <v>467</v>
      </c>
      <c r="H444" t="s">
        <v>458</v>
      </c>
      <c r="I444" t="s">
        <v>459</v>
      </c>
      <c r="J444" t="s">
        <v>454</v>
      </c>
      <c r="K444" t="s">
        <v>468</v>
      </c>
      <c r="L444" t="s">
        <v>456</v>
      </c>
      <c r="M444" t="s">
        <v>449</v>
      </c>
      <c r="N444">
        <v>0.26</v>
      </c>
    </row>
    <row r="445" spans="1:14" ht="15" customHeight="1">
      <c r="A445" s="82" t="s">
        <v>86</v>
      </c>
      <c r="B445" t="s">
        <v>81</v>
      </c>
      <c r="C445" t="s">
        <v>19</v>
      </c>
      <c r="D445" t="s">
        <v>21</v>
      </c>
      <c r="E445" t="s">
        <v>168</v>
      </c>
      <c r="F445" t="s">
        <v>26</v>
      </c>
      <c r="G445" t="s">
        <v>469</v>
      </c>
      <c r="H445" t="s">
        <v>458</v>
      </c>
      <c r="I445" t="s">
        <v>459</v>
      </c>
      <c r="J445" t="s">
        <v>454</v>
      </c>
      <c r="K445" t="s">
        <v>470</v>
      </c>
      <c r="L445" t="s">
        <v>456</v>
      </c>
      <c r="M445" t="s">
        <v>449</v>
      </c>
      <c r="N445">
        <v>0.05</v>
      </c>
    </row>
    <row r="446" spans="1:14" ht="15" customHeight="1">
      <c r="A446" s="82" t="s">
        <v>86</v>
      </c>
      <c r="B446" t="s">
        <v>56</v>
      </c>
      <c r="C446" t="s">
        <v>19</v>
      </c>
      <c r="D446" t="s">
        <v>21</v>
      </c>
      <c r="E446" t="s">
        <v>168</v>
      </c>
      <c r="F446" t="s">
        <v>26</v>
      </c>
      <c r="G446" t="s">
        <v>452</v>
      </c>
      <c r="H446" t="s">
        <v>453</v>
      </c>
      <c r="I446" t="s">
        <v>449</v>
      </c>
      <c r="J446" t="s">
        <v>454</v>
      </c>
      <c r="K446" t="s">
        <v>455</v>
      </c>
      <c r="L446" t="s">
        <v>456</v>
      </c>
      <c r="M446" t="s">
        <v>449</v>
      </c>
      <c r="N446">
        <v>1.31</v>
      </c>
    </row>
    <row r="447" spans="1:14" ht="15" customHeight="1">
      <c r="A447" s="82" t="s">
        <v>86</v>
      </c>
      <c r="B447" t="s">
        <v>53</v>
      </c>
      <c r="C447" t="s">
        <v>19</v>
      </c>
      <c r="D447" t="s">
        <v>21</v>
      </c>
      <c r="E447" t="s">
        <v>168</v>
      </c>
      <c r="F447" t="s">
        <v>26</v>
      </c>
      <c r="N447">
        <v>3.6</v>
      </c>
    </row>
    <row r="448" spans="1:14" ht="15" customHeight="1">
      <c r="A448" s="82" t="s">
        <v>86</v>
      </c>
      <c r="B448" t="s">
        <v>64</v>
      </c>
      <c r="C448" t="s">
        <v>19</v>
      </c>
      <c r="D448" t="s">
        <v>21</v>
      </c>
      <c r="E448" t="s">
        <v>168</v>
      </c>
      <c r="F448" t="s">
        <v>26</v>
      </c>
      <c r="N448">
        <v>1.66</v>
      </c>
    </row>
    <row r="449" spans="1:14" ht="15" customHeight="1">
      <c r="A449" s="82" t="s">
        <v>86</v>
      </c>
      <c r="B449" t="s">
        <v>79</v>
      </c>
      <c r="C449" t="s">
        <v>19</v>
      </c>
      <c r="D449" t="s">
        <v>21</v>
      </c>
      <c r="E449" t="s">
        <v>168</v>
      </c>
      <c r="F449" t="s">
        <v>26</v>
      </c>
      <c r="N449">
        <v>0.05</v>
      </c>
    </row>
    <row r="450" spans="1:14" ht="15" customHeight="1">
      <c r="A450" s="82" t="s">
        <v>87</v>
      </c>
      <c r="B450" t="s">
        <v>74</v>
      </c>
      <c r="C450" t="s">
        <v>19</v>
      </c>
      <c r="D450" t="s">
        <v>21</v>
      </c>
      <c r="E450" t="s">
        <v>168</v>
      </c>
      <c r="F450" t="s">
        <v>26</v>
      </c>
      <c r="N450">
        <v>0.05</v>
      </c>
    </row>
    <row r="451" spans="1:14" ht="15" customHeight="1">
      <c r="A451" s="82" t="s">
        <v>87</v>
      </c>
      <c r="B451" t="s">
        <v>75</v>
      </c>
      <c r="C451" t="s">
        <v>19</v>
      </c>
      <c r="D451" t="s">
        <v>21</v>
      </c>
      <c r="E451" t="s">
        <v>168</v>
      </c>
      <c r="F451" t="s">
        <v>26</v>
      </c>
      <c r="N451">
        <v>0.02</v>
      </c>
    </row>
    <row r="452" spans="1:14" ht="15" customHeight="1">
      <c r="A452" s="82" t="s">
        <v>87</v>
      </c>
      <c r="B452" t="s">
        <v>82</v>
      </c>
      <c r="C452" t="s">
        <v>19</v>
      </c>
      <c r="D452" t="s">
        <v>21</v>
      </c>
      <c r="E452" t="s">
        <v>168</v>
      </c>
      <c r="F452" t="s">
        <v>26</v>
      </c>
      <c r="N452">
        <v>0.94</v>
      </c>
    </row>
    <row r="453" spans="1:14" ht="15" customHeight="1">
      <c r="A453" s="82" t="s">
        <v>87</v>
      </c>
      <c r="B453" t="s">
        <v>73</v>
      </c>
      <c r="C453" t="s">
        <v>19</v>
      </c>
      <c r="D453" t="s">
        <v>21</v>
      </c>
      <c r="E453" t="s">
        <v>168</v>
      </c>
      <c r="F453" t="s">
        <v>26</v>
      </c>
      <c r="N453">
        <v>0.08</v>
      </c>
    </row>
    <row r="454" spans="1:14" ht="15" customHeight="1">
      <c r="A454" s="82" t="s">
        <v>87</v>
      </c>
      <c r="B454" t="s">
        <v>72</v>
      </c>
      <c r="C454" t="s">
        <v>19</v>
      </c>
      <c r="D454" t="s">
        <v>21</v>
      </c>
      <c r="E454" t="s">
        <v>168</v>
      </c>
      <c r="F454" t="s">
        <v>26</v>
      </c>
      <c r="N454">
        <v>0.72</v>
      </c>
    </row>
    <row r="455" spans="1:14" ht="15" customHeight="1">
      <c r="A455" s="82" t="s">
        <v>87</v>
      </c>
      <c r="B455" t="s">
        <v>70</v>
      </c>
      <c r="C455" t="s">
        <v>19</v>
      </c>
      <c r="D455" t="s">
        <v>21</v>
      </c>
      <c r="E455" t="s">
        <v>168</v>
      </c>
      <c r="F455" t="s">
        <v>26</v>
      </c>
      <c r="N455">
        <v>0.72</v>
      </c>
    </row>
    <row r="456" spans="1:14" ht="15" customHeight="1">
      <c r="A456" s="82" t="s">
        <v>87</v>
      </c>
      <c r="B456" t="s">
        <v>79</v>
      </c>
      <c r="C456" t="s">
        <v>19</v>
      </c>
      <c r="D456" t="s">
        <v>21</v>
      </c>
      <c r="E456" t="s">
        <v>168</v>
      </c>
      <c r="F456" t="s">
        <v>26</v>
      </c>
      <c r="N456">
        <v>0.94</v>
      </c>
    </row>
    <row r="457" spans="1:14" ht="15" customHeight="1">
      <c r="A457" s="82" t="s">
        <v>87</v>
      </c>
      <c r="B457" t="s">
        <v>77</v>
      </c>
      <c r="C457" t="s">
        <v>19</v>
      </c>
      <c r="D457" t="s">
        <v>21</v>
      </c>
      <c r="E457" t="s">
        <v>168</v>
      </c>
      <c r="F457" t="s">
        <v>26</v>
      </c>
      <c r="N457">
        <v>0.4</v>
      </c>
    </row>
    <row r="458" spans="1:14" ht="15" customHeight="1">
      <c r="A458" s="82" t="s">
        <v>87</v>
      </c>
      <c r="B458" t="s">
        <v>78</v>
      </c>
      <c r="C458" t="s">
        <v>19</v>
      </c>
      <c r="D458" t="s">
        <v>21</v>
      </c>
      <c r="E458" t="s">
        <v>168</v>
      </c>
      <c r="F458" t="s">
        <v>26</v>
      </c>
      <c r="N458">
        <v>0.24</v>
      </c>
    </row>
    <row r="459" spans="1:14" ht="15" customHeight="1">
      <c r="A459" s="82" t="s">
        <v>87</v>
      </c>
      <c r="B459" t="s">
        <v>76</v>
      </c>
      <c r="C459" t="s">
        <v>19</v>
      </c>
      <c r="D459" t="s">
        <v>21</v>
      </c>
      <c r="E459" t="s">
        <v>168</v>
      </c>
      <c r="F459" t="s">
        <v>26</v>
      </c>
      <c r="N459">
        <v>0.64</v>
      </c>
    </row>
    <row r="460" spans="1:14" ht="15" customHeight="1">
      <c r="A460" s="82" t="s">
        <v>88</v>
      </c>
      <c r="B460" t="s">
        <v>74</v>
      </c>
      <c r="C460" t="s">
        <v>19</v>
      </c>
      <c r="D460" t="s">
        <v>21</v>
      </c>
      <c r="E460" t="s">
        <v>168</v>
      </c>
      <c r="F460" t="s">
        <v>26</v>
      </c>
      <c r="N460">
        <v>0.05</v>
      </c>
    </row>
    <row r="461" spans="1:14" ht="15" customHeight="1">
      <c r="A461" s="82" t="s">
        <v>88</v>
      </c>
      <c r="B461" t="s">
        <v>75</v>
      </c>
      <c r="C461" t="s">
        <v>19</v>
      </c>
      <c r="D461" t="s">
        <v>21</v>
      </c>
      <c r="E461" t="s">
        <v>168</v>
      </c>
      <c r="F461" t="s">
        <v>26</v>
      </c>
      <c r="N461">
        <v>0.02</v>
      </c>
    </row>
    <row r="462" spans="1:14" ht="15" customHeight="1">
      <c r="A462" s="82" t="s">
        <v>88</v>
      </c>
      <c r="B462" t="s">
        <v>82</v>
      </c>
      <c r="C462" t="s">
        <v>19</v>
      </c>
      <c r="D462" t="s">
        <v>21</v>
      </c>
      <c r="E462" t="s">
        <v>168</v>
      </c>
      <c r="F462" t="s">
        <v>26</v>
      </c>
      <c r="N462">
        <v>0.14000000000000001</v>
      </c>
    </row>
    <row r="463" spans="1:14" ht="15" customHeight="1">
      <c r="A463" s="82" t="s">
        <v>88</v>
      </c>
      <c r="B463" t="s">
        <v>73</v>
      </c>
      <c r="C463" t="s">
        <v>19</v>
      </c>
      <c r="D463" t="s">
        <v>21</v>
      </c>
      <c r="E463" t="s">
        <v>168</v>
      </c>
      <c r="F463" t="s">
        <v>26</v>
      </c>
      <c r="N463">
        <v>0.08</v>
      </c>
    </row>
    <row r="464" spans="1:14" ht="15" customHeight="1">
      <c r="A464" s="82" t="s">
        <v>88</v>
      </c>
      <c r="B464" t="s">
        <v>72</v>
      </c>
      <c r="C464" t="s">
        <v>19</v>
      </c>
      <c r="D464" t="s">
        <v>21</v>
      </c>
      <c r="E464" t="s">
        <v>168</v>
      </c>
      <c r="F464" t="s">
        <v>26</v>
      </c>
      <c r="N464">
        <v>0.08</v>
      </c>
    </row>
    <row r="465" spans="1:14" ht="15" customHeight="1">
      <c r="A465" s="82" t="s">
        <v>88</v>
      </c>
      <c r="B465" t="s">
        <v>70</v>
      </c>
      <c r="C465" t="s">
        <v>19</v>
      </c>
      <c r="D465" t="s">
        <v>21</v>
      </c>
      <c r="E465" t="s">
        <v>168</v>
      </c>
      <c r="F465" t="s">
        <v>26</v>
      </c>
      <c r="N465">
        <v>0.08</v>
      </c>
    </row>
    <row r="466" spans="1:14" ht="15" customHeight="1">
      <c r="A466" s="82" t="s">
        <v>88</v>
      </c>
      <c r="B466" t="s">
        <v>79</v>
      </c>
      <c r="C466" t="s">
        <v>19</v>
      </c>
      <c r="D466" t="s">
        <v>21</v>
      </c>
      <c r="E466" t="s">
        <v>168</v>
      </c>
      <c r="F466" t="s">
        <v>26</v>
      </c>
      <c r="N466">
        <v>0.14000000000000001</v>
      </c>
    </row>
    <row r="467" spans="1:14" ht="15" customHeight="1">
      <c r="A467" s="82" t="s">
        <v>89</v>
      </c>
      <c r="B467" t="s">
        <v>77</v>
      </c>
      <c r="C467" t="s">
        <v>19</v>
      </c>
      <c r="D467" t="s">
        <v>21</v>
      </c>
      <c r="E467" t="s">
        <v>168</v>
      </c>
      <c r="F467" t="s">
        <v>26</v>
      </c>
      <c r="N467">
        <v>0.4</v>
      </c>
    </row>
    <row r="468" spans="1:14" ht="15" customHeight="1">
      <c r="A468" s="82" t="s">
        <v>89</v>
      </c>
      <c r="B468" t="s">
        <v>78</v>
      </c>
      <c r="C468" t="s">
        <v>19</v>
      </c>
      <c r="D468" t="s">
        <v>21</v>
      </c>
      <c r="E468" t="s">
        <v>168</v>
      </c>
      <c r="F468" t="s">
        <v>26</v>
      </c>
      <c r="N468">
        <v>0.24</v>
      </c>
    </row>
    <row r="469" spans="1:14" ht="15" customHeight="1">
      <c r="A469" s="82" t="s">
        <v>89</v>
      </c>
      <c r="B469" t="s">
        <v>82</v>
      </c>
      <c r="C469" t="s">
        <v>19</v>
      </c>
      <c r="D469" t="s">
        <v>21</v>
      </c>
      <c r="E469" t="s">
        <v>168</v>
      </c>
      <c r="F469" t="s">
        <v>26</v>
      </c>
      <c r="N469">
        <v>0.79</v>
      </c>
    </row>
    <row r="470" spans="1:14" ht="15" customHeight="1">
      <c r="A470" s="82" t="s">
        <v>89</v>
      </c>
      <c r="B470" t="s">
        <v>76</v>
      </c>
      <c r="C470" t="s">
        <v>19</v>
      </c>
      <c r="D470" t="s">
        <v>21</v>
      </c>
      <c r="E470" t="s">
        <v>168</v>
      </c>
      <c r="F470" t="s">
        <v>26</v>
      </c>
      <c r="N470">
        <v>0.64</v>
      </c>
    </row>
    <row r="471" spans="1:14" ht="15" customHeight="1">
      <c r="A471" s="82" t="s">
        <v>89</v>
      </c>
      <c r="B471" t="s">
        <v>72</v>
      </c>
      <c r="C471" t="s">
        <v>19</v>
      </c>
      <c r="D471" t="s">
        <v>21</v>
      </c>
      <c r="E471" t="s">
        <v>168</v>
      </c>
      <c r="F471" t="s">
        <v>26</v>
      </c>
      <c r="N471">
        <v>0.64</v>
      </c>
    </row>
    <row r="472" spans="1:14" ht="15" customHeight="1">
      <c r="A472" s="82" t="s">
        <v>89</v>
      </c>
      <c r="B472" t="s">
        <v>70</v>
      </c>
      <c r="C472" t="s">
        <v>19</v>
      </c>
      <c r="D472" t="s">
        <v>21</v>
      </c>
      <c r="E472" t="s">
        <v>168</v>
      </c>
      <c r="F472" t="s">
        <v>26</v>
      </c>
      <c r="N472">
        <v>0.64</v>
      </c>
    </row>
    <row r="473" spans="1:14" ht="15" customHeight="1">
      <c r="A473" s="82" t="s">
        <v>89</v>
      </c>
      <c r="B473" t="s">
        <v>79</v>
      </c>
      <c r="C473" t="s">
        <v>19</v>
      </c>
      <c r="D473" t="s">
        <v>21</v>
      </c>
      <c r="E473" t="s">
        <v>168</v>
      </c>
      <c r="F473" t="s">
        <v>26</v>
      </c>
      <c r="N473">
        <v>0.79</v>
      </c>
    </row>
    <row r="474" spans="1:14" ht="15" customHeight="1">
      <c r="A474" s="82" t="s">
        <v>115</v>
      </c>
      <c r="B474" t="s">
        <v>50</v>
      </c>
      <c r="C474" t="s">
        <v>19</v>
      </c>
      <c r="D474" t="s">
        <v>21</v>
      </c>
      <c r="E474" t="s">
        <v>168</v>
      </c>
      <c r="F474" t="s">
        <v>26</v>
      </c>
      <c r="G474" t="s">
        <v>160</v>
      </c>
      <c r="H474" t="s">
        <v>124</v>
      </c>
      <c r="J474" t="s">
        <v>125</v>
      </c>
      <c r="K474" t="s">
        <v>161</v>
      </c>
      <c r="L474" t="s">
        <v>131</v>
      </c>
      <c r="M474" t="s">
        <v>128</v>
      </c>
      <c r="N474">
        <v>0</v>
      </c>
    </row>
    <row r="475" spans="1:14" ht="15" customHeight="1">
      <c r="A475" s="82" t="s">
        <v>115</v>
      </c>
      <c r="B475" t="s">
        <v>59</v>
      </c>
      <c r="C475" t="s">
        <v>19</v>
      </c>
      <c r="D475" t="s">
        <v>21</v>
      </c>
      <c r="E475" t="s">
        <v>168</v>
      </c>
      <c r="F475" t="s">
        <v>26</v>
      </c>
      <c r="G475" t="s">
        <v>189</v>
      </c>
      <c r="H475" t="s">
        <v>133</v>
      </c>
      <c r="J475" t="s">
        <v>125</v>
      </c>
      <c r="K475" t="s">
        <v>163</v>
      </c>
      <c r="L475" t="s">
        <v>135</v>
      </c>
      <c r="M475" t="s">
        <v>128</v>
      </c>
      <c r="N475">
        <v>8.76</v>
      </c>
    </row>
    <row r="476" spans="1:14" ht="15" customHeight="1">
      <c r="A476" s="82" t="s">
        <v>115</v>
      </c>
      <c r="B476" t="s">
        <v>60</v>
      </c>
      <c r="C476" t="s">
        <v>19</v>
      </c>
      <c r="D476" t="s">
        <v>21</v>
      </c>
      <c r="E476" t="s">
        <v>168</v>
      </c>
      <c r="F476" t="s">
        <v>26</v>
      </c>
      <c r="G476" t="s">
        <v>190</v>
      </c>
      <c r="H476" t="s">
        <v>133</v>
      </c>
      <c r="J476" t="s">
        <v>125</v>
      </c>
      <c r="K476" t="s">
        <v>165</v>
      </c>
      <c r="L476" t="s">
        <v>135</v>
      </c>
      <c r="M476" t="s">
        <v>128</v>
      </c>
      <c r="N476">
        <v>0.26</v>
      </c>
    </row>
    <row r="477" spans="1:14" ht="15" customHeight="1">
      <c r="A477" s="82" t="s">
        <v>115</v>
      </c>
      <c r="B477" t="s">
        <v>61</v>
      </c>
      <c r="C477" t="s">
        <v>19</v>
      </c>
      <c r="D477" t="s">
        <v>21</v>
      </c>
      <c r="E477" t="s">
        <v>168</v>
      </c>
      <c r="F477" t="s">
        <v>26</v>
      </c>
      <c r="G477" t="s">
        <v>191</v>
      </c>
      <c r="H477" t="s">
        <v>133</v>
      </c>
      <c r="I477" t="s">
        <v>139</v>
      </c>
      <c r="J477" t="s">
        <v>125</v>
      </c>
      <c r="K477" t="s">
        <v>167</v>
      </c>
      <c r="L477" t="s">
        <v>135</v>
      </c>
      <c r="M477" t="s">
        <v>128</v>
      </c>
      <c r="N477">
        <v>1.84</v>
      </c>
    </row>
    <row r="478" spans="1:14" ht="15" customHeight="1">
      <c r="A478" s="82" t="s">
        <v>115</v>
      </c>
      <c r="B478" t="s">
        <v>56</v>
      </c>
      <c r="C478" t="s">
        <v>19</v>
      </c>
      <c r="D478" t="s">
        <v>21</v>
      </c>
      <c r="E478" t="s">
        <v>168</v>
      </c>
      <c r="F478" t="s">
        <v>26</v>
      </c>
      <c r="N478">
        <v>9.02</v>
      </c>
    </row>
    <row r="479" spans="1:14" ht="15" customHeight="1">
      <c r="A479" s="82" t="s">
        <v>115</v>
      </c>
      <c r="B479" t="s">
        <v>53</v>
      </c>
      <c r="C479" t="s">
        <v>19</v>
      </c>
      <c r="D479" t="s">
        <v>21</v>
      </c>
      <c r="E479" t="s">
        <v>168</v>
      </c>
      <c r="F479" t="s">
        <v>26</v>
      </c>
      <c r="N479">
        <v>10.9</v>
      </c>
    </row>
    <row r="480" spans="1:14" ht="15" customHeight="1">
      <c r="A480" s="82" t="s">
        <v>50</v>
      </c>
      <c r="B480" t="s">
        <v>86</v>
      </c>
      <c r="C480" t="s">
        <v>19</v>
      </c>
      <c r="D480" t="s">
        <v>21</v>
      </c>
      <c r="E480" t="s">
        <v>192</v>
      </c>
      <c r="F480" t="s">
        <v>26</v>
      </c>
      <c r="G480" t="s">
        <v>193</v>
      </c>
      <c r="H480" t="s">
        <v>124</v>
      </c>
      <c r="J480" t="s">
        <v>125</v>
      </c>
      <c r="K480" t="s">
        <v>126</v>
      </c>
      <c r="L480" t="s">
        <v>127</v>
      </c>
      <c r="M480" t="s">
        <v>128</v>
      </c>
      <c r="N480">
        <v>1.65</v>
      </c>
    </row>
    <row r="481" spans="1:16" ht="15" customHeight="1">
      <c r="A481" s="82" t="s">
        <v>50</v>
      </c>
      <c r="B481" t="s">
        <v>116</v>
      </c>
      <c r="C481" t="s">
        <v>19</v>
      </c>
      <c r="D481" t="s">
        <v>21</v>
      </c>
      <c r="E481" t="s">
        <v>192</v>
      </c>
      <c r="F481" t="s">
        <v>26</v>
      </c>
      <c r="G481" t="s">
        <v>129</v>
      </c>
      <c r="H481" t="s">
        <v>124</v>
      </c>
      <c r="J481" t="s">
        <v>125</v>
      </c>
      <c r="K481" t="s">
        <v>130</v>
      </c>
      <c r="L481" t="s">
        <v>131</v>
      </c>
      <c r="M481" t="s">
        <v>128</v>
      </c>
      <c r="N481">
        <v>2.95</v>
      </c>
    </row>
    <row r="482" spans="1:16" ht="15" customHeight="1">
      <c r="A482" s="82" t="s">
        <v>50</v>
      </c>
      <c r="B482" t="s">
        <v>85</v>
      </c>
      <c r="C482" t="s">
        <v>19</v>
      </c>
      <c r="D482" t="s">
        <v>21</v>
      </c>
      <c r="E482" t="s">
        <v>192</v>
      </c>
      <c r="F482" t="s">
        <v>26</v>
      </c>
      <c r="N482">
        <v>1.65</v>
      </c>
    </row>
    <row r="483" spans="1:16" ht="15" customHeight="1">
      <c r="A483" s="82" t="s">
        <v>53</v>
      </c>
      <c r="B483" t="s">
        <v>93</v>
      </c>
      <c r="C483" t="s">
        <v>19</v>
      </c>
      <c r="D483" t="s">
        <v>21</v>
      </c>
      <c r="E483" t="s">
        <v>192</v>
      </c>
      <c r="F483" t="s">
        <v>26</v>
      </c>
      <c r="N483">
        <v>0</v>
      </c>
      <c r="O483">
        <v>0</v>
      </c>
      <c r="P483">
        <v>0</v>
      </c>
    </row>
    <row r="484" spans="1:16" ht="15" customHeight="1">
      <c r="A484" s="82" t="s">
        <v>53</v>
      </c>
      <c r="B484" t="s">
        <v>98</v>
      </c>
      <c r="C484" t="s">
        <v>19</v>
      </c>
      <c r="D484" t="s">
        <v>21</v>
      </c>
      <c r="E484" t="s">
        <v>192</v>
      </c>
      <c r="F484" t="s">
        <v>26</v>
      </c>
      <c r="N484">
        <v>2.5499999999999998</v>
      </c>
      <c r="O484">
        <v>2.5499999999999998</v>
      </c>
      <c r="P484">
        <v>2.5499999999999998</v>
      </c>
    </row>
    <row r="485" spans="1:16" ht="15" customHeight="1">
      <c r="A485" s="82" t="s">
        <v>53</v>
      </c>
      <c r="B485" t="s">
        <v>96</v>
      </c>
      <c r="C485" t="s">
        <v>19</v>
      </c>
      <c r="D485" t="s">
        <v>21</v>
      </c>
      <c r="E485" t="s">
        <v>192</v>
      </c>
      <c r="F485" t="s">
        <v>26</v>
      </c>
      <c r="N485">
        <v>2.5499999999999998</v>
      </c>
      <c r="O485">
        <v>2.5499999999999998</v>
      </c>
      <c r="P485">
        <v>2.5499999999999998</v>
      </c>
    </row>
    <row r="486" spans="1:16" ht="15" customHeight="1">
      <c r="A486" s="82" t="s">
        <v>53</v>
      </c>
      <c r="B486" t="s">
        <v>99</v>
      </c>
      <c r="C486" t="s">
        <v>19</v>
      </c>
      <c r="D486" t="s">
        <v>21</v>
      </c>
      <c r="E486" t="s">
        <v>192</v>
      </c>
      <c r="F486" t="s">
        <v>26</v>
      </c>
      <c r="N486">
        <v>0</v>
      </c>
      <c r="O486">
        <v>0</v>
      </c>
      <c r="P486">
        <v>0</v>
      </c>
    </row>
    <row r="487" spans="1:16" ht="15" customHeight="1">
      <c r="A487" s="82" t="s">
        <v>53</v>
      </c>
      <c r="B487" t="s">
        <v>101</v>
      </c>
      <c r="C487" t="s">
        <v>19</v>
      </c>
      <c r="D487" t="s">
        <v>21</v>
      </c>
      <c r="E487" t="s">
        <v>192</v>
      </c>
      <c r="F487" t="s">
        <v>26</v>
      </c>
      <c r="N487">
        <v>0.76</v>
      </c>
      <c r="O487">
        <v>0</v>
      </c>
      <c r="P487">
        <v>500000000</v>
      </c>
    </row>
    <row r="488" spans="1:16" ht="15" customHeight="1">
      <c r="A488" s="82" t="s">
        <v>53</v>
      </c>
      <c r="B488" t="s">
        <v>102</v>
      </c>
      <c r="C488" t="s">
        <v>19</v>
      </c>
      <c r="D488" t="s">
        <v>21</v>
      </c>
      <c r="E488" t="s">
        <v>192</v>
      </c>
      <c r="F488" t="s">
        <v>26</v>
      </c>
      <c r="N488">
        <v>0.76</v>
      </c>
      <c r="O488">
        <v>0</v>
      </c>
      <c r="P488">
        <v>500000000</v>
      </c>
    </row>
    <row r="489" spans="1:16" ht="15" customHeight="1">
      <c r="A489" s="82" t="s">
        <v>53</v>
      </c>
      <c r="B489" t="s">
        <v>116</v>
      </c>
      <c r="C489" t="s">
        <v>19</v>
      </c>
      <c r="D489" t="s">
        <v>21</v>
      </c>
      <c r="E489" t="s">
        <v>192</v>
      </c>
      <c r="F489" t="s">
        <v>26</v>
      </c>
      <c r="N489">
        <v>2.68</v>
      </c>
    </row>
    <row r="490" spans="1:16" ht="15" customHeight="1">
      <c r="A490" s="82" t="s">
        <v>53</v>
      </c>
      <c r="B490" t="s">
        <v>108</v>
      </c>
      <c r="C490" t="s">
        <v>19</v>
      </c>
      <c r="D490" t="s">
        <v>21</v>
      </c>
      <c r="E490" t="s">
        <v>192</v>
      </c>
      <c r="F490" t="s">
        <v>26</v>
      </c>
      <c r="N490">
        <v>0.12</v>
      </c>
    </row>
    <row r="491" spans="1:16" ht="15" customHeight="1">
      <c r="A491" s="82" t="s">
        <v>53</v>
      </c>
      <c r="B491" t="s">
        <v>88</v>
      </c>
      <c r="C491" t="s">
        <v>19</v>
      </c>
      <c r="D491" t="s">
        <v>21</v>
      </c>
      <c r="E491" t="s">
        <v>192</v>
      </c>
      <c r="F491" t="s">
        <v>26</v>
      </c>
      <c r="N491">
        <v>0.1</v>
      </c>
    </row>
    <row r="492" spans="1:16" ht="15" customHeight="1">
      <c r="A492" s="82" t="s">
        <v>53</v>
      </c>
      <c r="B492" t="s">
        <v>89</v>
      </c>
      <c r="C492" t="s">
        <v>19</v>
      </c>
      <c r="D492" t="s">
        <v>21</v>
      </c>
      <c r="E492" t="s">
        <v>192</v>
      </c>
      <c r="F492" t="s">
        <v>26</v>
      </c>
      <c r="N492">
        <v>0.65</v>
      </c>
    </row>
    <row r="493" spans="1:16" ht="15" customHeight="1">
      <c r="A493" s="82" t="s">
        <v>53</v>
      </c>
      <c r="B493" t="s">
        <v>87</v>
      </c>
      <c r="C493" t="s">
        <v>19</v>
      </c>
      <c r="D493" t="s">
        <v>21</v>
      </c>
      <c r="E493" t="s">
        <v>192</v>
      </c>
      <c r="F493" t="s">
        <v>26</v>
      </c>
      <c r="N493">
        <v>0.75</v>
      </c>
    </row>
    <row r="494" spans="1:16" ht="15" customHeight="1">
      <c r="A494" s="82" t="s">
        <v>53</v>
      </c>
      <c r="B494" t="s">
        <v>92</v>
      </c>
      <c r="C494" t="s">
        <v>19</v>
      </c>
      <c r="D494" t="s">
        <v>21</v>
      </c>
      <c r="E494" t="s">
        <v>192</v>
      </c>
      <c r="F494" t="s">
        <v>26</v>
      </c>
      <c r="N494">
        <v>6.62</v>
      </c>
      <c r="O494">
        <v>5.1100000000000003</v>
      </c>
      <c r="P494">
        <v>500000000</v>
      </c>
    </row>
    <row r="495" spans="1:16" ht="15" customHeight="1">
      <c r="A495" s="82" t="s">
        <v>53</v>
      </c>
      <c r="B495" t="s">
        <v>95</v>
      </c>
      <c r="C495" t="s">
        <v>19</v>
      </c>
      <c r="D495" t="s">
        <v>21</v>
      </c>
      <c r="E495" t="s">
        <v>192</v>
      </c>
      <c r="F495" t="s">
        <v>26</v>
      </c>
      <c r="N495">
        <v>2.5499999999999998</v>
      </c>
      <c r="O495">
        <v>2.5499999999999998</v>
      </c>
      <c r="P495">
        <v>2.5499999999999998</v>
      </c>
    </row>
    <row r="496" spans="1:16" ht="15" customHeight="1">
      <c r="A496" s="82" t="s">
        <v>53</v>
      </c>
      <c r="B496" t="s">
        <v>94</v>
      </c>
      <c r="C496" t="s">
        <v>19</v>
      </c>
      <c r="D496" t="s">
        <v>21</v>
      </c>
      <c r="E496" t="s">
        <v>192</v>
      </c>
      <c r="F496" t="s">
        <v>26</v>
      </c>
      <c r="N496">
        <v>5.1100000000000003</v>
      </c>
      <c r="O496">
        <v>5.1100000000000003</v>
      </c>
      <c r="P496">
        <v>5.1100000000000003</v>
      </c>
    </row>
    <row r="497" spans="1:16" ht="15" customHeight="1">
      <c r="A497" s="82" t="s">
        <v>53</v>
      </c>
      <c r="B497" t="s">
        <v>97</v>
      </c>
      <c r="C497" t="s">
        <v>19</v>
      </c>
      <c r="D497" t="s">
        <v>21</v>
      </c>
      <c r="E497" t="s">
        <v>192</v>
      </c>
      <c r="F497" t="s">
        <v>26</v>
      </c>
      <c r="N497">
        <v>2.5499999999999998</v>
      </c>
      <c r="O497">
        <v>2.5499999999999998</v>
      </c>
      <c r="P497">
        <v>2.5499999999999998</v>
      </c>
    </row>
    <row r="498" spans="1:16" ht="15" customHeight="1">
      <c r="A498" s="82" t="s">
        <v>53</v>
      </c>
      <c r="B498" t="s">
        <v>100</v>
      </c>
      <c r="C498" t="s">
        <v>19</v>
      </c>
      <c r="D498" t="s">
        <v>21</v>
      </c>
      <c r="E498" t="s">
        <v>192</v>
      </c>
      <c r="F498" t="s">
        <v>26</v>
      </c>
      <c r="N498">
        <v>1.52</v>
      </c>
      <c r="O498">
        <v>0</v>
      </c>
      <c r="P498">
        <v>500000000</v>
      </c>
    </row>
    <row r="499" spans="1:16" ht="15" customHeight="1">
      <c r="A499" s="82" t="s">
        <v>53</v>
      </c>
      <c r="B499" t="s">
        <v>91</v>
      </c>
      <c r="C499" t="s">
        <v>19</v>
      </c>
      <c r="D499" t="s">
        <v>21</v>
      </c>
      <c r="E499" t="s">
        <v>192</v>
      </c>
      <c r="F499" t="s">
        <v>26</v>
      </c>
      <c r="N499">
        <v>6.76</v>
      </c>
      <c r="O499">
        <v>5.24</v>
      </c>
      <c r="P499">
        <v>500000000</v>
      </c>
    </row>
    <row r="500" spans="1:16" ht="15" customHeight="1">
      <c r="A500" s="82" t="s">
        <v>53</v>
      </c>
      <c r="B500" t="s">
        <v>90</v>
      </c>
      <c r="C500" t="s">
        <v>19</v>
      </c>
      <c r="D500" t="s">
        <v>21</v>
      </c>
      <c r="E500" t="s">
        <v>192</v>
      </c>
      <c r="F500" t="s">
        <v>26</v>
      </c>
      <c r="N500">
        <v>6.88</v>
      </c>
      <c r="O500">
        <v>5.36</v>
      </c>
      <c r="P500">
        <v>500000000</v>
      </c>
    </row>
    <row r="501" spans="1:16" ht="15" customHeight="1">
      <c r="A501" s="82" t="s">
        <v>53</v>
      </c>
      <c r="B501" t="s">
        <v>107</v>
      </c>
      <c r="C501" t="s">
        <v>19</v>
      </c>
      <c r="D501" t="s">
        <v>21</v>
      </c>
      <c r="E501" t="s">
        <v>192</v>
      </c>
      <c r="F501" t="s">
        <v>26</v>
      </c>
      <c r="N501">
        <v>0.12</v>
      </c>
    </row>
    <row r="502" spans="1:16" ht="15" customHeight="1">
      <c r="A502" s="82" t="s">
        <v>53</v>
      </c>
      <c r="B502" t="s">
        <v>105</v>
      </c>
      <c r="C502" t="s">
        <v>19</v>
      </c>
      <c r="D502" t="s">
        <v>21</v>
      </c>
      <c r="E502" t="s">
        <v>192</v>
      </c>
      <c r="F502" t="s">
        <v>26</v>
      </c>
      <c r="N502">
        <v>0.14000000000000001</v>
      </c>
    </row>
    <row r="503" spans="1:16" ht="15" customHeight="1">
      <c r="A503" s="82" t="s">
        <v>53</v>
      </c>
      <c r="B503" t="s">
        <v>103</v>
      </c>
      <c r="C503" t="s">
        <v>19</v>
      </c>
      <c r="D503" t="s">
        <v>21</v>
      </c>
      <c r="E503" t="s">
        <v>192</v>
      </c>
      <c r="F503" t="s">
        <v>26</v>
      </c>
      <c r="N503">
        <v>0.14000000000000001</v>
      </c>
    </row>
    <row r="504" spans="1:16" ht="15" customHeight="1">
      <c r="A504" s="82" t="s">
        <v>56</v>
      </c>
      <c r="B504" t="s">
        <v>93</v>
      </c>
      <c r="C504" t="s">
        <v>19</v>
      </c>
      <c r="D504" t="s">
        <v>21</v>
      </c>
      <c r="E504" t="s">
        <v>192</v>
      </c>
      <c r="F504" t="s">
        <v>26</v>
      </c>
      <c r="N504">
        <v>0</v>
      </c>
      <c r="O504">
        <v>0</v>
      </c>
      <c r="P504">
        <v>0</v>
      </c>
    </row>
    <row r="505" spans="1:16" ht="15" customHeight="1">
      <c r="A505" s="82" t="s">
        <v>56</v>
      </c>
      <c r="B505" t="s">
        <v>98</v>
      </c>
      <c r="C505" t="s">
        <v>19</v>
      </c>
      <c r="D505" t="s">
        <v>21</v>
      </c>
      <c r="E505" t="s">
        <v>192</v>
      </c>
      <c r="F505" t="s">
        <v>26</v>
      </c>
      <c r="N505">
        <v>2.5499999999999998</v>
      </c>
      <c r="O505">
        <v>2.5499999999999998</v>
      </c>
      <c r="P505">
        <v>2.5499999999999998</v>
      </c>
    </row>
    <row r="506" spans="1:16" ht="15" customHeight="1">
      <c r="A506" s="82" t="s">
        <v>56</v>
      </c>
      <c r="B506" t="s">
        <v>96</v>
      </c>
      <c r="C506" t="s">
        <v>19</v>
      </c>
      <c r="D506" t="s">
        <v>21</v>
      </c>
      <c r="E506" t="s">
        <v>192</v>
      </c>
      <c r="F506" t="s">
        <v>26</v>
      </c>
      <c r="N506">
        <v>2.5499999999999998</v>
      </c>
      <c r="O506">
        <v>2.5499999999999998</v>
      </c>
      <c r="P506">
        <v>2.5499999999999998</v>
      </c>
    </row>
    <row r="507" spans="1:16" ht="15" customHeight="1">
      <c r="A507" s="82" t="s">
        <v>56</v>
      </c>
      <c r="B507" t="s">
        <v>99</v>
      </c>
      <c r="C507" t="s">
        <v>19</v>
      </c>
      <c r="D507" t="s">
        <v>21</v>
      </c>
      <c r="E507" t="s">
        <v>192</v>
      </c>
      <c r="F507" t="s">
        <v>26</v>
      </c>
      <c r="N507">
        <v>0</v>
      </c>
      <c r="O507">
        <v>0</v>
      </c>
      <c r="P507">
        <v>0</v>
      </c>
    </row>
    <row r="508" spans="1:16" ht="15" customHeight="1">
      <c r="A508" s="82" t="s">
        <v>56</v>
      </c>
      <c r="B508" t="s">
        <v>101</v>
      </c>
      <c r="C508" t="s">
        <v>19</v>
      </c>
      <c r="D508" t="s">
        <v>21</v>
      </c>
      <c r="E508" t="s">
        <v>192</v>
      </c>
      <c r="F508" t="s">
        <v>26</v>
      </c>
      <c r="N508">
        <v>0.76</v>
      </c>
      <c r="O508">
        <v>0</v>
      </c>
      <c r="P508">
        <v>500000000</v>
      </c>
    </row>
    <row r="509" spans="1:16" ht="15" customHeight="1">
      <c r="A509" s="82" t="s">
        <v>56</v>
      </c>
      <c r="B509" t="s">
        <v>102</v>
      </c>
      <c r="C509" t="s">
        <v>19</v>
      </c>
      <c r="D509" t="s">
        <v>21</v>
      </c>
      <c r="E509" t="s">
        <v>192</v>
      </c>
      <c r="F509" t="s">
        <v>26</v>
      </c>
      <c r="N509">
        <v>0.76</v>
      </c>
      <c r="O509">
        <v>0</v>
      </c>
      <c r="P509">
        <v>500000000</v>
      </c>
    </row>
    <row r="510" spans="1:16" ht="15" customHeight="1">
      <c r="A510" s="82" t="s">
        <v>56</v>
      </c>
      <c r="B510" t="s">
        <v>116</v>
      </c>
      <c r="C510" t="s">
        <v>19</v>
      </c>
      <c r="D510" t="s">
        <v>21</v>
      </c>
      <c r="E510" t="s">
        <v>192</v>
      </c>
      <c r="F510" t="s">
        <v>26</v>
      </c>
      <c r="N510">
        <v>2.5099999999999998</v>
      </c>
    </row>
    <row r="511" spans="1:16" ht="15" customHeight="1">
      <c r="A511" s="82" t="s">
        <v>56</v>
      </c>
      <c r="B511" t="s">
        <v>92</v>
      </c>
      <c r="C511" t="s">
        <v>19</v>
      </c>
      <c r="D511" t="s">
        <v>21</v>
      </c>
      <c r="E511" t="s">
        <v>192</v>
      </c>
      <c r="F511" t="s">
        <v>26</v>
      </c>
      <c r="N511">
        <v>6.62</v>
      </c>
      <c r="O511">
        <v>5.1100000000000003</v>
      </c>
      <c r="P511">
        <v>500000000</v>
      </c>
    </row>
    <row r="512" spans="1:16" ht="15" customHeight="1">
      <c r="A512" s="82" t="s">
        <v>56</v>
      </c>
      <c r="B512" t="s">
        <v>95</v>
      </c>
      <c r="C512" t="s">
        <v>19</v>
      </c>
      <c r="D512" t="s">
        <v>21</v>
      </c>
      <c r="E512" t="s">
        <v>192</v>
      </c>
      <c r="F512" t="s">
        <v>26</v>
      </c>
      <c r="N512">
        <v>2.5499999999999998</v>
      </c>
      <c r="O512">
        <v>2.5499999999999998</v>
      </c>
      <c r="P512">
        <v>2.5499999999999998</v>
      </c>
    </row>
    <row r="513" spans="1:16" ht="15" customHeight="1">
      <c r="A513" s="82" t="s">
        <v>56</v>
      </c>
      <c r="B513" t="s">
        <v>94</v>
      </c>
      <c r="C513" t="s">
        <v>19</v>
      </c>
      <c r="D513" t="s">
        <v>21</v>
      </c>
      <c r="E513" t="s">
        <v>192</v>
      </c>
      <c r="F513" t="s">
        <v>26</v>
      </c>
      <c r="N513">
        <v>5.1100000000000003</v>
      </c>
      <c r="O513">
        <v>5.1100000000000003</v>
      </c>
      <c r="P513">
        <v>5.1100000000000003</v>
      </c>
    </row>
    <row r="514" spans="1:16" ht="15" customHeight="1">
      <c r="A514" s="82" t="s">
        <v>56</v>
      </c>
      <c r="B514" t="s">
        <v>97</v>
      </c>
      <c r="C514" t="s">
        <v>19</v>
      </c>
      <c r="D514" t="s">
        <v>21</v>
      </c>
      <c r="E514" t="s">
        <v>192</v>
      </c>
      <c r="F514" t="s">
        <v>26</v>
      </c>
      <c r="N514">
        <v>2.5499999999999998</v>
      </c>
      <c r="O514">
        <v>2.5499999999999998</v>
      </c>
      <c r="P514">
        <v>2.5499999999999998</v>
      </c>
    </row>
    <row r="515" spans="1:16" ht="15" customHeight="1">
      <c r="A515" s="82" t="s">
        <v>56</v>
      </c>
      <c r="B515" t="s">
        <v>100</v>
      </c>
      <c r="C515" t="s">
        <v>19</v>
      </c>
      <c r="D515" t="s">
        <v>21</v>
      </c>
      <c r="E515" t="s">
        <v>192</v>
      </c>
      <c r="F515" t="s">
        <v>26</v>
      </c>
      <c r="N515">
        <v>1.52</v>
      </c>
      <c r="O515">
        <v>0</v>
      </c>
      <c r="P515">
        <v>500000000</v>
      </c>
    </row>
    <row r="516" spans="1:16" ht="15" customHeight="1">
      <c r="A516" s="82" t="s">
        <v>56</v>
      </c>
      <c r="B516" t="s">
        <v>91</v>
      </c>
      <c r="C516" t="s">
        <v>19</v>
      </c>
      <c r="D516" t="s">
        <v>21</v>
      </c>
      <c r="E516" t="s">
        <v>192</v>
      </c>
      <c r="F516" t="s">
        <v>26</v>
      </c>
      <c r="N516">
        <v>6.62</v>
      </c>
      <c r="O516">
        <v>5.1100000000000003</v>
      </c>
      <c r="P516">
        <v>500000000</v>
      </c>
    </row>
    <row r="517" spans="1:16" ht="15" customHeight="1">
      <c r="A517" s="82" t="s">
        <v>56</v>
      </c>
      <c r="B517" t="s">
        <v>90</v>
      </c>
      <c r="C517" t="s">
        <v>19</v>
      </c>
      <c r="D517" t="s">
        <v>21</v>
      </c>
      <c r="E517" t="s">
        <v>192</v>
      </c>
      <c r="F517" t="s">
        <v>26</v>
      </c>
      <c r="N517">
        <v>6.62</v>
      </c>
      <c r="O517">
        <v>5.1100000000000003</v>
      </c>
      <c r="P517">
        <v>500000000</v>
      </c>
    </row>
    <row r="518" spans="1:16" ht="15" customHeight="1">
      <c r="A518" s="82" t="s">
        <v>59</v>
      </c>
      <c r="B518" t="s">
        <v>93</v>
      </c>
      <c r="C518" t="s">
        <v>19</v>
      </c>
      <c r="D518" t="s">
        <v>21</v>
      </c>
      <c r="E518" t="s">
        <v>192</v>
      </c>
      <c r="F518" t="s">
        <v>26</v>
      </c>
      <c r="N518">
        <v>0</v>
      </c>
      <c r="O518">
        <v>0</v>
      </c>
      <c r="P518">
        <v>0</v>
      </c>
    </row>
    <row r="519" spans="1:16" ht="15" customHeight="1">
      <c r="A519" s="82" t="s">
        <v>59</v>
      </c>
      <c r="B519" t="s">
        <v>98</v>
      </c>
      <c r="C519" t="s">
        <v>19</v>
      </c>
      <c r="D519" t="s">
        <v>21</v>
      </c>
      <c r="E519" t="s">
        <v>192</v>
      </c>
      <c r="F519" t="s">
        <v>26</v>
      </c>
      <c r="G519" t="s">
        <v>475</v>
      </c>
      <c r="H519" t="s">
        <v>472</v>
      </c>
      <c r="I519" t="s">
        <v>449</v>
      </c>
      <c r="J519" t="s">
        <v>447</v>
      </c>
      <c r="K519" t="s">
        <v>476</v>
      </c>
      <c r="L519" t="s">
        <v>474</v>
      </c>
      <c r="M519" t="s">
        <v>449</v>
      </c>
      <c r="N519">
        <v>2.5499999999999998</v>
      </c>
    </row>
    <row r="520" spans="1:16" ht="15" customHeight="1">
      <c r="A520" s="82" t="s">
        <v>59</v>
      </c>
      <c r="B520" t="s">
        <v>96</v>
      </c>
      <c r="C520" t="s">
        <v>19</v>
      </c>
      <c r="D520" t="s">
        <v>21</v>
      </c>
      <c r="E520" t="s">
        <v>192</v>
      </c>
      <c r="F520" t="s">
        <v>26</v>
      </c>
      <c r="G520" t="s">
        <v>471</v>
      </c>
      <c r="H520" t="s">
        <v>472</v>
      </c>
      <c r="I520" t="s">
        <v>449</v>
      </c>
      <c r="J520" t="s">
        <v>447</v>
      </c>
      <c r="K520" t="s">
        <v>473</v>
      </c>
      <c r="L520" t="s">
        <v>474</v>
      </c>
      <c r="M520" t="s">
        <v>449</v>
      </c>
      <c r="N520">
        <v>2.5499999999999998</v>
      </c>
    </row>
    <row r="521" spans="1:16" ht="15" customHeight="1">
      <c r="A521" s="82" t="s">
        <v>59</v>
      </c>
      <c r="B521" t="s">
        <v>99</v>
      </c>
      <c r="C521" t="s">
        <v>19</v>
      </c>
      <c r="D521" t="s">
        <v>21</v>
      </c>
      <c r="E521" t="s">
        <v>192</v>
      </c>
      <c r="F521" t="s">
        <v>26</v>
      </c>
      <c r="N521">
        <v>0</v>
      </c>
      <c r="O521">
        <v>0</v>
      </c>
      <c r="P521">
        <v>0</v>
      </c>
    </row>
    <row r="522" spans="1:16" ht="15" customHeight="1">
      <c r="A522" s="82" t="s">
        <v>59</v>
      </c>
      <c r="B522" t="s">
        <v>101</v>
      </c>
      <c r="C522" t="s">
        <v>19</v>
      </c>
      <c r="D522" t="s">
        <v>21</v>
      </c>
      <c r="E522" t="s">
        <v>192</v>
      </c>
      <c r="F522" t="s">
        <v>26</v>
      </c>
      <c r="N522">
        <v>0</v>
      </c>
      <c r="O522">
        <v>0</v>
      </c>
      <c r="P522">
        <v>0</v>
      </c>
    </row>
    <row r="523" spans="1:16" ht="15" customHeight="1">
      <c r="A523" s="82" t="s">
        <v>59</v>
      </c>
      <c r="B523" t="s">
        <v>102</v>
      </c>
      <c r="C523" t="s">
        <v>19</v>
      </c>
      <c r="D523" t="s">
        <v>21</v>
      </c>
      <c r="E523" t="s">
        <v>192</v>
      </c>
      <c r="F523" t="s">
        <v>26</v>
      </c>
      <c r="N523">
        <v>0</v>
      </c>
      <c r="O523">
        <v>0</v>
      </c>
      <c r="P523">
        <v>0</v>
      </c>
    </row>
    <row r="524" spans="1:16" ht="15" customHeight="1">
      <c r="A524" s="82" t="s">
        <v>59</v>
      </c>
      <c r="B524" t="s">
        <v>116</v>
      </c>
      <c r="C524" t="s">
        <v>19</v>
      </c>
      <c r="D524" t="s">
        <v>21</v>
      </c>
      <c r="E524" t="s">
        <v>192</v>
      </c>
      <c r="F524" t="s">
        <v>26</v>
      </c>
      <c r="G524" t="s">
        <v>170</v>
      </c>
      <c r="H524" t="s">
        <v>133</v>
      </c>
      <c r="J524" t="s">
        <v>125</v>
      </c>
      <c r="K524" t="s">
        <v>134</v>
      </c>
      <c r="L524" t="s">
        <v>135</v>
      </c>
      <c r="M524" t="s">
        <v>128</v>
      </c>
      <c r="N524">
        <v>2.1</v>
      </c>
    </row>
    <row r="525" spans="1:16" ht="15" customHeight="1">
      <c r="A525" s="82" t="s">
        <v>59</v>
      </c>
      <c r="B525" t="s">
        <v>92</v>
      </c>
      <c r="C525" t="s">
        <v>19</v>
      </c>
      <c r="D525" t="s">
        <v>21</v>
      </c>
      <c r="E525" t="s">
        <v>192</v>
      </c>
      <c r="F525" t="s">
        <v>26</v>
      </c>
      <c r="N525">
        <v>5.1100000000000003</v>
      </c>
    </row>
    <row r="526" spans="1:16" ht="15" customHeight="1">
      <c r="A526" s="82" t="s">
        <v>59</v>
      </c>
      <c r="B526" t="s">
        <v>95</v>
      </c>
      <c r="C526" t="s">
        <v>19</v>
      </c>
      <c r="D526" t="s">
        <v>21</v>
      </c>
      <c r="E526" t="s">
        <v>192</v>
      </c>
      <c r="F526" t="s">
        <v>26</v>
      </c>
      <c r="N526">
        <v>2.5499999999999998</v>
      </c>
    </row>
    <row r="527" spans="1:16" ht="15" customHeight="1">
      <c r="A527" s="82" t="s">
        <v>59</v>
      </c>
      <c r="B527" t="s">
        <v>94</v>
      </c>
      <c r="C527" t="s">
        <v>19</v>
      </c>
      <c r="D527" t="s">
        <v>21</v>
      </c>
      <c r="E527" t="s">
        <v>192</v>
      </c>
      <c r="F527" t="s">
        <v>26</v>
      </c>
      <c r="N527">
        <v>5.1100000000000003</v>
      </c>
    </row>
    <row r="528" spans="1:16" ht="15" customHeight="1">
      <c r="A528" s="82" t="s">
        <v>59</v>
      </c>
      <c r="B528" t="s">
        <v>97</v>
      </c>
      <c r="C528" t="s">
        <v>19</v>
      </c>
      <c r="D528" t="s">
        <v>21</v>
      </c>
      <c r="E528" t="s">
        <v>192</v>
      </c>
      <c r="F528" t="s">
        <v>26</v>
      </c>
      <c r="N528">
        <v>2.5499999999999998</v>
      </c>
    </row>
    <row r="529" spans="1:16" ht="15" customHeight="1">
      <c r="A529" s="82" t="s">
        <v>59</v>
      </c>
      <c r="B529" t="s">
        <v>100</v>
      </c>
      <c r="C529" t="s">
        <v>19</v>
      </c>
      <c r="D529" t="s">
        <v>21</v>
      </c>
      <c r="E529" t="s">
        <v>192</v>
      </c>
      <c r="F529" t="s">
        <v>26</v>
      </c>
      <c r="N529">
        <v>0</v>
      </c>
      <c r="O529">
        <v>0</v>
      </c>
      <c r="P529">
        <v>0</v>
      </c>
    </row>
    <row r="530" spans="1:16" ht="15" customHeight="1">
      <c r="A530" s="82" t="s">
        <v>59</v>
      </c>
      <c r="B530" t="s">
        <v>91</v>
      </c>
      <c r="C530" t="s">
        <v>19</v>
      </c>
      <c r="D530" t="s">
        <v>21</v>
      </c>
      <c r="E530" t="s">
        <v>192</v>
      </c>
      <c r="F530" t="s">
        <v>26</v>
      </c>
      <c r="N530">
        <v>5.1100000000000003</v>
      </c>
    </row>
    <row r="531" spans="1:16" ht="15" customHeight="1">
      <c r="A531" s="82" t="s">
        <v>59</v>
      </c>
      <c r="B531" t="s">
        <v>90</v>
      </c>
      <c r="C531" t="s">
        <v>19</v>
      </c>
      <c r="D531" t="s">
        <v>21</v>
      </c>
      <c r="E531" t="s">
        <v>192</v>
      </c>
      <c r="F531" t="s">
        <v>26</v>
      </c>
      <c r="N531">
        <v>5.1100000000000003</v>
      </c>
    </row>
    <row r="532" spans="1:16" ht="15" customHeight="1">
      <c r="A532" s="82" t="s">
        <v>60</v>
      </c>
      <c r="B532" t="s">
        <v>93</v>
      </c>
      <c r="C532" t="s">
        <v>19</v>
      </c>
      <c r="D532" t="s">
        <v>21</v>
      </c>
      <c r="E532" t="s">
        <v>192</v>
      </c>
      <c r="F532" t="s">
        <v>26</v>
      </c>
      <c r="N532">
        <v>0</v>
      </c>
      <c r="O532">
        <v>0</v>
      </c>
      <c r="P532">
        <v>0</v>
      </c>
    </row>
    <row r="533" spans="1:16" ht="15" customHeight="1">
      <c r="A533" s="82" t="s">
        <v>60</v>
      </c>
      <c r="B533" t="s">
        <v>98</v>
      </c>
      <c r="C533" t="s">
        <v>19</v>
      </c>
      <c r="D533" t="s">
        <v>21</v>
      </c>
      <c r="E533" t="s">
        <v>192</v>
      </c>
      <c r="F533" t="s">
        <v>26</v>
      </c>
      <c r="N533">
        <v>0</v>
      </c>
      <c r="O533">
        <v>0</v>
      </c>
      <c r="P533">
        <v>0</v>
      </c>
    </row>
    <row r="534" spans="1:16" ht="15" customHeight="1">
      <c r="A534" s="82" t="s">
        <v>60</v>
      </c>
      <c r="B534" t="s">
        <v>96</v>
      </c>
      <c r="C534" t="s">
        <v>19</v>
      </c>
      <c r="D534" t="s">
        <v>21</v>
      </c>
      <c r="E534" t="s">
        <v>192</v>
      </c>
      <c r="F534" t="s">
        <v>26</v>
      </c>
      <c r="N534">
        <v>0</v>
      </c>
      <c r="O534">
        <v>0</v>
      </c>
      <c r="P534">
        <v>0</v>
      </c>
    </row>
    <row r="535" spans="1:16" ht="15" customHeight="1">
      <c r="A535" s="82" t="s">
        <v>60</v>
      </c>
      <c r="B535" t="s">
        <v>99</v>
      </c>
      <c r="C535" t="s">
        <v>19</v>
      </c>
      <c r="D535" t="s">
        <v>21</v>
      </c>
      <c r="E535" t="s">
        <v>192</v>
      </c>
      <c r="F535" t="s">
        <v>26</v>
      </c>
      <c r="N535">
        <v>0</v>
      </c>
      <c r="O535">
        <v>0</v>
      </c>
      <c r="P535">
        <v>0</v>
      </c>
    </row>
    <row r="536" spans="1:16" ht="15" customHeight="1">
      <c r="A536" s="82" t="s">
        <v>60</v>
      </c>
      <c r="B536" t="s">
        <v>101</v>
      </c>
      <c r="C536" t="s">
        <v>19</v>
      </c>
      <c r="D536" t="s">
        <v>21</v>
      </c>
      <c r="E536" t="s">
        <v>192</v>
      </c>
      <c r="F536" t="s">
        <v>26</v>
      </c>
      <c r="N536">
        <v>0.76</v>
      </c>
      <c r="O536">
        <v>0</v>
      </c>
      <c r="P536">
        <v>500000000</v>
      </c>
    </row>
    <row r="537" spans="1:16" ht="15" customHeight="1">
      <c r="A537" s="82" t="s">
        <v>60</v>
      </c>
      <c r="B537" t="s">
        <v>102</v>
      </c>
      <c r="C537" t="s">
        <v>19</v>
      </c>
      <c r="D537" t="s">
        <v>21</v>
      </c>
      <c r="E537" t="s">
        <v>192</v>
      </c>
      <c r="F537" t="s">
        <v>26</v>
      </c>
      <c r="N537">
        <v>0.76</v>
      </c>
      <c r="O537">
        <v>0</v>
      </c>
      <c r="P537">
        <v>500000000</v>
      </c>
    </row>
    <row r="538" spans="1:16" ht="15" customHeight="1">
      <c r="A538" s="82" t="s">
        <v>60</v>
      </c>
      <c r="B538" t="s">
        <v>116</v>
      </c>
      <c r="C538" t="s">
        <v>19</v>
      </c>
      <c r="D538" t="s">
        <v>21</v>
      </c>
      <c r="E538" t="s">
        <v>192</v>
      </c>
      <c r="F538" t="s">
        <v>26</v>
      </c>
      <c r="G538" t="s">
        <v>194</v>
      </c>
      <c r="H538" t="s">
        <v>133</v>
      </c>
      <c r="J538" t="s">
        <v>125</v>
      </c>
      <c r="K538" t="s">
        <v>137</v>
      </c>
      <c r="L538" t="s">
        <v>135</v>
      </c>
      <c r="M538" t="s">
        <v>128</v>
      </c>
      <c r="N538">
        <v>0.41</v>
      </c>
    </row>
    <row r="539" spans="1:16" ht="15" customHeight="1">
      <c r="A539" s="82" t="s">
        <v>60</v>
      </c>
      <c r="B539" t="s">
        <v>92</v>
      </c>
      <c r="C539" t="s">
        <v>19</v>
      </c>
      <c r="D539" t="s">
        <v>21</v>
      </c>
      <c r="E539" t="s">
        <v>192</v>
      </c>
      <c r="F539" t="s">
        <v>26</v>
      </c>
      <c r="N539">
        <v>1.52</v>
      </c>
      <c r="O539">
        <v>0</v>
      </c>
      <c r="P539">
        <v>500000000</v>
      </c>
    </row>
    <row r="540" spans="1:16" ht="15" customHeight="1">
      <c r="A540" s="82" t="s">
        <v>60</v>
      </c>
      <c r="B540" t="s">
        <v>95</v>
      </c>
      <c r="C540" t="s">
        <v>19</v>
      </c>
      <c r="D540" t="s">
        <v>21</v>
      </c>
      <c r="E540" t="s">
        <v>192</v>
      </c>
      <c r="F540" t="s">
        <v>26</v>
      </c>
      <c r="N540">
        <v>0</v>
      </c>
      <c r="O540">
        <v>0</v>
      </c>
      <c r="P540">
        <v>0</v>
      </c>
    </row>
    <row r="541" spans="1:16" ht="15" customHeight="1">
      <c r="A541" s="82" t="s">
        <v>60</v>
      </c>
      <c r="B541" t="s">
        <v>94</v>
      </c>
      <c r="C541" t="s">
        <v>19</v>
      </c>
      <c r="D541" t="s">
        <v>21</v>
      </c>
      <c r="E541" t="s">
        <v>192</v>
      </c>
      <c r="F541" t="s">
        <v>26</v>
      </c>
      <c r="N541">
        <v>0</v>
      </c>
      <c r="O541">
        <v>0</v>
      </c>
      <c r="P541">
        <v>0</v>
      </c>
    </row>
    <row r="542" spans="1:16" ht="15" customHeight="1">
      <c r="A542" s="82" t="s">
        <v>60</v>
      </c>
      <c r="B542" t="s">
        <v>97</v>
      </c>
      <c r="C542" t="s">
        <v>19</v>
      </c>
      <c r="D542" t="s">
        <v>21</v>
      </c>
      <c r="E542" t="s">
        <v>192</v>
      </c>
      <c r="F542" t="s">
        <v>26</v>
      </c>
      <c r="N542">
        <v>0</v>
      </c>
      <c r="O542">
        <v>0</v>
      </c>
      <c r="P542">
        <v>0</v>
      </c>
    </row>
    <row r="543" spans="1:16" ht="15" customHeight="1">
      <c r="A543" s="82" t="s">
        <v>60</v>
      </c>
      <c r="B543" t="s">
        <v>100</v>
      </c>
      <c r="C543" t="s">
        <v>19</v>
      </c>
      <c r="D543" t="s">
        <v>21</v>
      </c>
      <c r="E543" t="s">
        <v>192</v>
      </c>
      <c r="F543" t="s">
        <v>26</v>
      </c>
      <c r="G543" t="s">
        <v>477</v>
      </c>
      <c r="H543" t="s">
        <v>453</v>
      </c>
      <c r="I543" t="s">
        <v>449</v>
      </c>
      <c r="J543" t="s">
        <v>447</v>
      </c>
      <c r="K543" t="s">
        <v>478</v>
      </c>
      <c r="L543" t="s">
        <v>474</v>
      </c>
      <c r="M543" t="s">
        <v>449</v>
      </c>
      <c r="N543">
        <v>1.52</v>
      </c>
      <c r="O543">
        <v>0</v>
      </c>
      <c r="P543">
        <v>500000000</v>
      </c>
    </row>
    <row r="544" spans="1:16" ht="15" customHeight="1">
      <c r="A544" s="82" t="s">
        <v>60</v>
      </c>
      <c r="B544" t="s">
        <v>91</v>
      </c>
      <c r="C544" t="s">
        <v>19</v>
      </c>
      <c r="D544" t="s">
        <v>21</v>
      </c>
      <c r="E544" t="s">
        <v>192</v>
      </c>
      <c r="F544" t="s">
        <v>26</v>
      </c>
      <c r="N544">
        <v>1.52</v>
      </c>
      <c r="O544">
        <v>0</v>
      </c>
      <c r="P544">
        <v>500000000</v>
      </c>
    </row>
    <row r="545" spans="1:16" ht="15" customHeight="1">
      <c r="A545" s="82" t="s">
        <v>60</v>
      </c>
      <c r="B545" t="s">
        <v>90</v>
      </c>
      <c r="C545" t="s">
        <v>19</v>
      </c>
      <c r="D545" t="s">
        <v>21</v>
      </c>
      <c r="E545" t="s">
        <v>192</v>
      </c>
      <c r="F545" t="s">
        <v>26</v>
      </c>
      <c r="N545">
        <v>1.52</v>
      </c>
      <c r="O545">
        <v>0</v>
      </c>
      <c r="P545">
        <v>500000000</v>
      </c>
    </row>
    <row r="546" spans="1:16" ht="15" customHeight="1">
      <c r="A546" s="82" t="s">
        <v>61</v>
      </c>
      <c r="B546" t="s">
        <v>93</v>
      </c>
      <c r="C546" t="s">
        <v>19</v>
      </c>
      <c r="D546" t="s">
        <v>21</v>
      </c>
      <c r="E546" t="s">
        <v>192</v>
      </c>
      <c r="F546" t="s">
        <v>26</v>
      </c>
      <c r="N546">
        <v>0</v>
      </c>
      <c r="O546">
        <v>0</v>
      </c>
      <c r="P546">
        <v>0</v>
      </c>
    </row>
    <row r="547" spans="1:16" ht="15" customHeight="1">
      <c r="A547" s="82" t="s">
        <v>61</v>
      </c>
      <c r="B547" t="s">
        <v>98</v>
      </c>
      <c r="C547" t="s">
        <v>19</v>
      </c>
      <c r="D547" t="s">
        <v>21</v>
      </c>
      <c r="E547" t="s">
        <v>192</v>
      </c>
      <c r="F547" t="s">
        <v>26</v>
      </c>
      <c r="N547">
        <v>0</v>
      </c>
      <c r="O547">
        <v>0</v>
      </c>
      <c r="P547">
        <v>0</v>
      </c>
    </row>
    <row r="548" spans="1:16" ht="15" customHeight="1">
      <c r="A548" s="82" t="s">
        <v>61</v>
      </c>
      <c r="B548" t="s">
        <v>96</v>
      </c>
      <c r="C548" t="s">
        <v>19</v>
      </c>
      <c r="D548" t="s">
        <v>21</v>
      </c>
      <c r="E548" t="s">
        <v>192</v>
      </c>
      <c r="F548" t="s">
        <v>26</v>
      </c>
      <c r="N548">
        <v>0</v>
      </c>
      <c r="O548">
        <v>0</v>
      </c>
      <c r="P548">
        <v>0</v>
      </c>
    </row>
    <row r="549" spans="1:16" ht="15" customHeight="1">
      <c r="A549" s="82" t="s">
        <v>61</v>
      </c>
      <c r="B549" t="s">
        <v>99</v>
      </c>
      <c r="C549" t="s">
        <v>19</v>
      </c>
      <c r="D549" t="s">
        <v>21</v>
      </c>
      <c r="E549" t="s">
        <v>192</v>
      </c>
      <c r="F549" t="s">
        <v>26</v>
      </c>
      <c r="N549">
        <v>0</v>
      </c>
      <c r="O549">
        <v>0</v>
      </c>
      <c r="P549">
        <v>0</v>
      </c>
    </row>
    <row r="550" spans="1:16" ht="15" customHeight="1">
      <c r="A550" s="82" t="s">
        <v>61</v>
      </c>
      <c r="B550" t="s">
        <v>101</v>
      </c>
      <c r="C550" t="s">
        <v>19</v>
      </c>
      <c r="D550" t="s">
        <v>21</v>
      </c>
      <c r="E550" t="s">
        <v>192</v>
      </c>
      <c r="F550" t="s">
        <v>26</v>
      </c>
      <c r="N550">
        <v>0</v>
      </c>
      <c r="O550">
        <v>0</v>
      </c>
      <c r="P550">
        <v>0</v>
      </c>
    </row>
    <row r="551" spans="1:16" ht="15" customHeight="1">
      <c r="A551" s="82" t="s">
        <v>61</v>
      </c>
      <c r="B551" t="s">
        <v>102</v>
      </c>
      <c r="C551" t="s">
        <v>19</v>
      </c>
      <c r="D551" t="s">
        <v>21</v>
      </c>
      <c r="E551" t="s">
        <v>192</v>
      </c>
      <c r="F551" t="s">
        <v>26</v>
      </c>
      <c r="N551">
        <v>0</v>
      </c>
      <c r="O551">
        <v>0</v>
      </c>
      <c r="P551">
        <v>0</v>
      </c>
    </row>
    <row r="552" spans="1:16" ht="15" customHeight="1">
      <c r="A552" s="82" t="s">
        <v>61</v>
      </c>
      <c r="B552" t="s">
        <v>116</v>
      </c>
      <c r="C552" t="s">
        <v>19</v>
      </c>
      <c r="D552" t="s">
        <v>21</v>
      </c>
      <c r="E552" t="s">
        <v>192</v>
      </c>
      <c r="F552" t="s">
        <v>26</v>
      </c>
      <c r="G552" t="s">
        <v>138</v>
      </c>
      <c r="H552" t="s">
        <v>133</v>
      </c>
      <c r="I552" t="s">
        <v>139</v>
      </c>
      <c r="J552" t="s">
        <v>125</v>
      </c>
      <c r="K552" t="s">
        <v>140</v>
      </c>
      <c r="L552" t="s">
        <v>135</v>
      </c>
      <c r="M552" t="s">
        <v>128</v>
      </c>
      <c r="N552">
        <v>0.18</v>
      </c>
    </row>
    <row r="553" spans="1:16" ht="15" customHeight="1">
      <c r="A553" s="82" t="s">
        <v>61</v>
      </c>
      <c r="B553" t="s">
        <v>92</v>
      </c>
      <c r="C553" t="s">
        <v>19</v>
      </c>
      <c r="D553" t="s">
        <v>21</v>
      </c>
      <c r="E553" t="s">
        <v>192</v>
      </c>
      <c r="F553" t="s">
        <v>26</v>
      </c>
      <c r="N553">
        <v>0</v>
      </c>
    </row>
    <row r="554" spans="1:16" ht="15" customHeight="1">
      <c r="A554" s="82" t="s">
        <v>61</v>
      </c>
      <c r="B554" t="s">
        <v>95</v>
      </c>
      <c r="C554" t="s">
        <v>19</v>
      </c>
      <c r="D554" t="s">
        <v>21</v>
      </c>
      <c r="E554" t="s">
        <v>192</v>
      </c>
      <c r="F554" t="s">
        <v>26</v>
      </c>
      <c r="N554">
        <v>0</v>
      </c>
      <c r="O554">
        <v>0</v>
      </c>
      <c r="P554">
        <v>0</v>
      </c>
    </row>
    <row r="555" spans="1:16" ht="15" customHeight="1">
      <c r="A555" s="82" t="s">
        <v>61</v>
      </c>
      <c r="B555" t="s">
        <v>94</v>
      </c>
      <c r="C555" t="s">
        <v>19</v>
      </c>
      <c r="D555" t="s">
        <v>21</v>
      </c>
      <c r="E555" t="s">
        <v>192</v>
      </c>
      <c r="F555" t="s">
        <v>26</v>
      </c>
      <c r="N555">
        <v>0</v>
      </c>
      <c r="O555">
        <v>0</v>
      </c>
      <c r="P555">
        <v>0</v>
      </c>
    </row>
    <row r="556" spans="1:16" ht="15" customHeight="1">
      <c r="A556" s="82" t="s">
        <v>61</v>
      </c>
      <c r="B556" t="s">
        <v>97</v>
      </c>
      <c r="C556" t="s">
        <v>19</v>
      </c>
      <c r="D556" t="s">
        <v>21</v>
      </c>
      <c r="E556" t="s">
        <v>192</v>
      </c>
      <c r="F556" t="s">
        <v>26</v>
      </c>
      <c r="N556">
        <v>0</v>
      </c>
      <c r="O556">
        <v>0</v>
      </c>
      <c r="P556">
        <v>0</v>
      </c>
    </row>
    <row r="557" spans="1:16" ht="15" customHeight="1">
      <c r="A557" s="82" t="s">
        <v>61</v>
      </c>
      <c r="B557" t="s">
        <v>100</v>
      </c>
      <c r="C557" t="s">
        <v>19</v>
      </c>
      <c r="D557" t="s">
        <v>21</v>
      </c>
      <c r="E557" t="s">
        <v>192</v>
      </c>
      <c r="F557" t="s">
        <v>26</v>
      </c>
      <c r="N557">
        <v>0</v>
      </c>
      <c r="O557">
        <v>0</v>
      </c>
      <c r="P557">
        <v>0</v>
      </c>
    </row>
    <row r="558" spans="1:16" ht="15" customHeight="1">
      <c r="A558" s="82" t="s">
        <v>61</v>
      </c>
      <c r="B558" t="s">
        <v>91</v>
      </c>
      <c r="C558" t="s">
        <v>19</v>
      </c>
      <c r="D558" t="s">
        <v>21</v>
      </c>
      <c r="E558" t="s">
        <v>192</v>
      </c>
      <c r="F558" t="s">
        <v>26</v>
      </c>
      <c r="N558">
        <v>0.14000000000000001</v>
      </c>
    </row>
    <row r="559" spans="1:16" ht="15" customHeight="1">
      <c r="A559" s="82" t="s">
        <v>61</v>
      </c>
      <c r="B559" t="s">
        <v>90</v>
      </c>
      <c r="C559" t="s">
        <v>19</v>
      </c>
      <c r="D559" t="s">
        <v>21</v>
      </c>
      <c r="E559" t="s">
        <v>192</v>
      </c>
      <c r="F559" t="s">
        <v>26</v>
      </c>
      <c r="N559">
        <v>0.14000000000000001</v>
      </c>
    </row>
    <row r="560" spans="1:16" ht="15" customHeight="1">
      <c r="A560" s="82" t="s">
        <v>61</v>
      </c>
      <c r="B560" t="s">
        <v>105</v>
      </c>
      <c r="C560" t="s">
        <v>19</v>
      </c>
      <c r="D560" t="s">
        <v>21</v>
      </c>
      <c r="E560" t="s">
        <v>192</v>
      </c>
      <c r="F560" t="s">
        <v>26</v>
      </c>
      <c r="G560" t="s">
        <v>479</v>
      </c>
      <c r="H560" t="s">
        <v>453</v>
      </c>
      <c r="I560" t="s">
        <v>449</v>
      </c>
      <c r="J560" t="s">
        <v>447</v>
      </c>
      <c r="K560" t="s">
        <v>480</v>
      </c>
      <c r="L560" t="s">
        <v>474</v>
      </c>
      <c r="M560" t="s">
        <v>449</v>
      </c>
      <c r="N560">
        <v>0.14000000000000001</v>
      </c>
    </row>
    <row r="561" spans="1:16" ht="15" customHeight="1">
      <c r="A561" s="82" t="s">
        <v>61</v>
      </c>
      <c r="B561" t="s">
        <v>103</v>
      </c>
      <c r="C561" t="s">
        <v>19</v>
      </c>
      <c r="D561" t="s">
        <v>21</v>
      </c>
      <c r="E561" t="s">
        <v>192</v>
      </c>
      <c r="F561" t="s">
        <v>26</v>
      </c>
      <c r="N561">
        <v>0.14000000000000001</v>
      </c>
    </row>
    <row r="562" spans="1:16" ht="15" customHeight="1">
      <c r="A562" s="82" t="s">
        <v>63</v>
      </c>
      <c r="B562" t="s">
        <v>108</v>
      </c>
      <c r="C562" t="s">
        <v>19</v>
      </c>
      <c r="D562" t="s">
        <v>21</v>
      </c>
      <c r="E562" t="s">
        <v>192</v>
      </c>
      <c r="F562" t="s">
        <v>26</v>
      </c>
      <c r="N562">
        <v>0.12</v>
      </c>
    </row>
    <row r="563" spans="1:16" ht="15" customHeight="1">
      <c r="A563" s="82" t="s">
        <v>63</v>
      </c>
      <c r="B563" t="s">
        <v>107</v>
      </c>
      <c r="C563" t="s">
        <v>19</v>
      </c>
      <c r="D563" t="s">
        <v>21</v>
      </c>
      <c r="E563" t="s">
        <v>192</v>
      </c>
      <c r="F563" t="s">
        <v>26</v>
      </c>
      <c r="N563">
        <v>0.12</v>
      </c>
    </row>
    <row r="564" spans="1:16" ht="15" customHeight="1">
      <c r="A564" s="82" t="s">
        <v>63</v>
      </c>
      <c r="B564" t="s">
        <v>90</v>
      </c>
      <c r="C564" t="s">
        <v>19</v>
      </c>
      <c r="D564" t="s">
        <v>21</v>
      </c>
      <c r="E564" t="s">
        <v>192</v>
      </c>
      <c r="F564" t="s">
        <v>26</v>
      </c>
      <c r="N564">
        <v>0.12</v>
      </c>
    </row>
    <row r="565" spans="1:16" ht="15" customHeight="1">
      <c r="A565" s="82" t="s">
        <v>64</v>
      </c>
      <c r="B565" t="s">
        <v>88</v>
      </c>
      <c r="C565" t="s">
        <v>19</v>
      </c>
      <c r="D565" t="s">
        <v>21</v>
      </c>
      <c r="E565" t="s">
        <v>192</v>
      </c>
      <c r="F565" t="s">
        <v>26</v>
      </c>
      <c r="N565">
        <v>0.1</v>
      </c>
    </row>
    <row r="566" spans="1:16" ht="15" customHeight="1">
      <c r="A566" s="82" t="s">
        <v>64</v>
      </c>
      <c r="B566" t="s">
        <v>89</v>
      </c>
      <c r="C566" t="s">
        <v>19</v>
      </c>
      <c r="D566" t="s">
        <v>21</v>
      </c>
      <c r="E566" t="s">
        <v>192</v>
      </c>
      <c r="F566" t="s">
        <v>26</v>
      </c>
      <c r="N566">
        <v>0.65</v>
      </c>
    </row>
    <row r="567" spans="1:16" ht="15" customHeight="1">
      <c r="A567" s="82" t="s">
        <v>64</v>
      </c>
      <c r="B567" t="s">
        <v>87</v>
      </c>
      <c r="C567" t="s">
        <v>19</v>
      </c>
      <c r="D567" t="s">
        <v>21</v>
      </c>
      <c r="E567" t="s">
        <v>192</v>
      </c>
      <c r="F567" t="s">
        <v>26</v>
      </c>
      <c r="N567">
        <v>0.75</v>
      </c>
    </row>
    <row r="568" spans="1:16" ht="15" customHeight="1">
      <c r="A568" s="82" t="s">
        <v>66</v>
      </c>
      <c r="B568" t="s">
        <v>88</v>
      </c>
      <c r="C568" t="s">
        <v>19</v>
      </c>
      <c r="D568" t="s">
        <v>21</v>
      </c>
      <c r="E568" t="s">
        <v>192</v>
      </c>
      <c r="F568" t="s">
        <v>26</v>
      </c>
      <c r="N568">
        <v>0.1</v>
      </c>
    </row>
    <row r="569" spans="1:16" ht="15" customHeight="1">
      <c r="A569" s="82" t="s">
        <v>66</v>
      </c>
      <c r="B569" t="s">
        <v>87</v>
      </c>
      <c r="C569" t="s">
        <v>19</v>
      </c>
      <c r="D569" t="s">
        <v>21</v>
      </c>
      <c r="E569" t="s">
        <v>192</v>
      </c>
      <c r="F569" t="s">
        <v>26</v>
      </c>
      <c r="N569">
        <v>0.1</v>
      </c>
    </row>
    <row r="570" spans="1:16" ht="15" customHeight="1">
      <c r="A570" s="82" t="s">
        <v>68</v>
      </c>
      <c r="B570" t="s">
        <v>88</v>
      </c>
      <c r="C570" t="s">
        <v>19</v>
      </c>
      <c r="D570" t="s">
        <v>21</v>
      </c>
      <c r="E570" t="s">
        <v>192</v>
      </c>
      <c r="F570" t="s">
        <v>26</v>
      </c>
      <c r="N570">
        <v>0</v>
      </c>
    </row>
    <row r="571" spans="1:16" ht="15" customHeight="1">
      <c r="A571" s="82" t="s">
        <v>68</v>
      </c>
      <c r="B571" t="s">
        <v>87</v>
      </c>
      <c r="C571" t="s">
        <v>19</v>
      </c>
      <c r="D571" t="s">
        <v>21</v>
      </c>
      <c r="E571" t="s">
        <v>192</v>
      </c>
      <c r="F571" t="s">
        <v>26</v>
      </c>
      <c r="N571">
        <v>0</v>
      </c>
    </row>
    <row r="572" spans="1:16" ht="15" customHeight="1">
      <c r="A572" s="82" t="s">
        <v>69</v>
      </c>
      <c r="B572" t="s">
        <v>89</v>
      </c>
      <c r="C572" t="s">
        <v>19</v>
      </c>
      <c r="D572" t="s">
        <v>21</v>
      </c>
      <c r="E572" t="s">
        <v>192</v>
      </c>
      <c r="F572" t="s">
        <v>26</v>
      </c>
      <c r="N572">
        <v>0.65</v>
      </c>
    </row>
    <row r="573" spans="1:16" ht="15" customHeight="1">
      <c r="A573" s="82" t="s">
        <v>69</v>
      </c>
      <c r="B573" t="s">
        <v>87</v>
      </c>
      <c r="C573" t="s">
        <v>19</v>
      </c>
      <c r="D573" t="s">
        <v>21</v>
      </c>
      <c r="E573" t="s">
        <v>192</v>
      </c>
      <c r="F573" t="s">
        <v>26</v>
      </c>
      <c r="N573">
        <v>0.65</v>
      </c>
    </row>
    <row r="574" spans="1:16" ht="15" customHeight="1">
      <c r="A574" s="82" t="s">
        <v>70</v>
      </c>
      <c r="B574" t="s">
        <v>109</v>
      </c>
      <c r="C574" t="s">
        <v>19</v>
      </c>
      <c r="D574" t="s">
        <v>21</v>
      </c>
      <c r="E574" t="s">
        <v>192</v>
      </c>
      <c r="F574" t="s">
        <v>26</v>
      </c>
      <c r="N574">
        <v>0.04</v>
      </c>
    </row>
    <row r="575" spans="1:16" ht="15" customHeight="1">
      <c r="A575" s="82" t="s">
        <v>70</v>
      </c>
      <c r="B575" t="s">
        <v>110</v>
      </c>
      <c r="C575" t="s">
        <v>19</v>
      </c>
      <c r="D575" t="s">
        <v>21</v>
      </c>
      <c r="E575" t="s">
        <v>192</v>
      </c>
      <c r="F575" t="s">
        <v>26</v>
      </c>
      <c r="N575">
        <v>0.01</v>
      </c>
    </row>
    <row r="576" spans="1:16" ht="15" customHeight="1">
      <c r="A576" s="82" t="s">
        <v>70</v>
      </c>
      <c r="B576" t="s">
        <v>101</v>
      </c>
      <c r="C576" t="s">
        <v>19</v>
      </c>
      <c r="D576" t="s">
        <v>21</v>
      </c>
      <c r="E576" t="s">
        <v>192</v>
      </c>
      <c r="F576" t="s">
        <v>26</v>
      </c>
      <c r="N576">
        <v>0</v>
      </c>
      <c r="O576">
        <v>0</v>
      </c>
      <c r="P576">
        <v>0</v>
      </c>
    </row>
    <row r="577" spans="1:16" ht="15" customHeight="1">
      <c r="A577" s="82" t="s">
        <v>70</v>
      </c>
      <c r="B577" t="s">
        <v>102</v>
      </c>
      <c r="C577" t="s">
        <v>19</v>
      </c>
      <c r="D577" t="s">
        <v>21</v>
      </c>
      <c r="E577" t="s">
        <v>192</v>
      </c>
      <c r="F577" t="s">
        <v>26</v>
      </c>
      <c r="N577">
        <v>0</v>
      </c>
      <c r="O577">
        <v>0</v>
      </c>
      <c r="P577">
        <v>0</v>
      </c>
    </row>
    <row r="578" spans="1:16" ht="15" customHeight="1">
      <c r="A578" s="82" t="s">
        <v>70</v>
      </c>
      <c r="B578" t="s">
        <v>104</v>
      </c>
      <c r="C578" t="s">
        <v>19</v>
      </c>
      <c r="D578" t="s">
        <v>21</v>
      </c>
      <c r="E578" t="s">
        <v>192</v>
      </c>
      <c r="F578" t="s">
        <v>26</v>
      </c>
      <c r="N578">
        <v>0</v>
      </c>
    </row>
    <row r="579" spans="1:16" ht="15" customHeight="1">
      <c r="A579" s="82" t="s">
        <v>70</v>
      </c>
      <c r="B579" t="s">
        <v>105</v>
      </c>
      <c r="C579" t="s">
        <v>19</v>
      </c>
      <c r="D579" t="s">
        <v>21</v>
      </c>
      <c r="E579" t="s">
        <v>192</v>
      </c>
      <c r="F579" t="s">
        <v>26</v>
      </c>
      <c r="N579">
        <v>0.05</v>
      </c>
    </row>
    <row r="580" spans="1:16" ht="15" customHeight="1">
      <c r="A580" s="82" t="s">
        <v>70</v>
      </c>
      <c r="B580" t="s">
        <v>106</v>
      </c>
      <c r="C580" t="s">
        <v>19</v>
      </c>
      <c r="D580" t="s">
        <v>21</v>
      </c>
      <c r="E580" t="s">
        <v>192</v>
      </c>
      <c r="F580" t="s">
        <v>26</v>
      </c>
      <c r="N580">
        <v>0</v>
      </c>
    </row>
    <row r="581" spans="1:16" ht="15" customHeight="1">
      <c r="A581" s="82" t="s">
        <v>70</v>
      </c>
      <c r="B581" t="s">
        <v>111</v>
      </c>
      <c r="C581" t="s">
        <v>19</v>
      </c>
      <c r="D581" t="s">
        <v>21</v>
      </c>
      <c r="E581" t="s">
        <v>192</v>
      </c>
      <c r="F581" t="s">
        <v>26</v>
      </c>
      <c r="N581">
        <v>0.01</v>
      </c>
    </row>
    <row r="582" spans="1:16" ht="15" customHeight="1">
      <c r="A582" s="82" t="s">
        <v>70</v>
      </c>
      <c r="B582" t="s">
        <v>112</v>
      </c>
      <c r="C582" t="s">
        <v>19</v>
      </c>
      <c r="D582" t="s">
        <v>21</v>
      </c>
      <c r="E582" t="s">
        <v>192</v>
      </c>
      <c r="F582" t="s">
        <v>26</v>
      </c>
      <c r="N582">
        <v>0</v>
      </c>
    </row>
    <row r="583" spans="1:16" ht="15" customHeight="1">
      <c r="A583" s="82" t="s">
        <v>70</v>
      </c>
      <c r="B583" t="s">
        <v>116</v>
      </c>
      <c r="C583" t="s">
        <v>19</v>
      </c>
      <c r="D583" t="s">
        <v>21</v>
      </c>
      <c r="E583" t="s">
        <v>192</v>
      </c>
      <c r="F583" t="s">
        <v>26</v>
      </c>
      <c r="N583">
        <v>0.21</v>
      </c>
    </row>
    <row r="584" spans="1:16" ht="15" customHeight="1">
      <c r="A584" s="82" t="s">
        <v>70</v>
      </c>
      <c r="B584" t="s">
        <v>100</v>
      </c>
      <c r="C584" t="s">
        <v>19</v>
      </c>
      <c r="D584" t="s">
        <v>21</v>
      </c>
      <c r="E584" t="s">
        <v>192</v>
      </c>
      <c r="F584" t="s">
        <v>26</v>
      </c>
      <c r="N584">
        <v>0.01</v>
      </c>
    </row>
    <row r="585" spans="1:16" ht="15" customHeight="1">
      <c r="A585" s="82" t="s">
        <v>70</v>
      </c>
      <c r="B585" t="s">
        <v>92</v>
      </c>
      <c r="C585" t="s">
        <v>19</v>
      </c>
      <c r="D585" t="s">
        <v>21</v>
      </c>
      <c r="E585" t="s">
        <v>192</v>
      </c>
      <c r="F585" t="s">
        <v>26</v>
      </c>
      <c r="N585">
        <v>0.01</v>
      </c>
    </row>
    <row r="586" spans="1:16" ht="15" customHeight="1">
      <c r="A586" s="82" t="s">
        <v>70</v>
      </c>
      <c r="B586" t="s">
        <v>91</v>
      </c>
      <c r="C586" t="s">
        <v>19</v>
      </c>
      <c r="D586" t="s">
        <v>21</v>
      </c>
      <c r="E586" t="s">
        <v>192</v>
      </c>
      <c r="F586" t="s">
        <v>26</v>
      </c>
      <c r="N586">
        <v>7.0000000000000007E-2</v>
      </c>
    </row>
    <row r="587" spans="1:16" ht="15" customHeight="1">
      <c r="A587" s="82" t="s">
        <v>70</v>
      </c>
      <c r="B587" t="s">
        <v>103</v>
      </c>
      <c r="C587" t="s">
        <v>19</v>
      </c>
      <c r="D587" t="s">
        <v>21</v>
      </c>
      <c r="E587" t="s">
        <v>192</v>
      </c>
      <c r="F587" t="s">
        <v>26</v>
      </c>
      <c r="N587">
        <v>0.06</v>
      </c>
    </row>
    <row r="588" spans="1:16" ht="15" customHeight="1">
      <c r="A588" s="82" t="s">
        <v>70</v>
      </c>
      <c r="B588" t="s">
        <v>90</v>
      </c>
      <c r="C588" t="s">
        <v>19</v>
      </c>
      <c r="D588" t="s">
        <v>21</v>
      </c>
      <c r="E588" t="s">
        <v>192</v>
      </c>
      <c r="F588" t="s">
        <v>26</v>
      </c>
      <c r="N588">
        <v>0.12</v>
      </c>
    </row>
    <row r="589" spans="1:16" ht="15" customHeight="1">
      <c r="A589" s="82" t="s">
        <v>70</v>
      </c>
      <c r="B589" t="s">
        <v>107</v>
      </c>
      <c r="C589" t="s">
        <v>19</v>
      </c>
      <c r="D589" t="s">
        <v>21</v>
      </c>
      <c r="E589" t="s">
        <v>192</v>
      </c>
      <c r="F589" t="s">
        <v>26</v>
      </c>
      <c r="N589">
        <v>0.05</v>
      </c>
    </row>
    <row r="590" spans="1:16" ht="15" customHeight="1">
      <c r="A590" s="82" t="s">
        <v>72</v>
      </c>
      <c r="B590" t="s">
        <v>109</v>
      </c>
      <c r="C590" t="s">
        <v>19</v>
      </c>
      <c r="D590" t="s">
        <v>21</v>
      </c>
      <c r="E590" t="s">
        <v>192</v>
      </c>
      <c r="F590" t="s">
        <v>26</v>
      </c>
      <c r="N590">
        <v>0.04</v>
      </c>
    </row>
    <row r="591" spans="1:16" ht="15" customHeight="1">
      <c r="A591" s="82" t="s">
        <v>72</v>
      </c>
      <c r="B591" t="s">
        <v>110</v>
      </c>
      <c r="C591" t="s">
        <v>19</v>
      </c>
      <c r="D591" t="s">
        <v>21</v>
      </c>
      <c r="E591" t="s">
        <v>192</v>
      </c>
      <c r="F591" t="s">
        <v>26</v>
      </c>
      <c r="N591">
        <v>0.01</v>
      </c>
    </row>
    <row r="592" spans="1:16" ht="15" customHeight="1">
      <c r="A592" s="82" t="s">
        <v>72</v>
      </c>
      <c r="B592" t="s">
        <v>101</v>
      </c>
      <c r="C592" t="s">
        <v>19</v>
      </c>
      <c r="D592" t="s">
        <v>21</v>
      </c>
      <c r="E592" t="s">
        <v>192</v>
      </c>
      <c r="F592" t="s">
        <v>26</v>
      </c>
      <c r="N592">
        <v>0</v>
      </c>
      <c r="O592">
        <v>0</v>
      </c>
      <c r="P592">
        <v>0</v>
      </c>
    </row>
    <row r="593" spans="1:16" ht="15" customHeight="1">
      <c r="A593" s="82" t="s">
        <v>72</v>
      </c>
      <c r="B593" t="s">
        <v>102</v>
      </c>
      <c r="C593" t="s">
        <v>19</v>
      </c>
      <c r="D593" t="s">
        <v>21</v>
      </c>
      <c r="E593" t="s">
        <v>192</v>
      </c>
      <c r="F593" t="s">
        <v>26</v>
      </c>
      <c r="N593">
        <v>0</v>
      </c>
      <c r="O593">
        <v>0</v>
      </c>
      <c r="P593">
        <v>0</v>
      </c>
    </row>
    <row r="594" spans="1:16" ht="15" customHeight="1">
      <c r="A594" s="82" t="s">
        <v>72</v>
      </c>
      <c r="B594" t="s">
        <v>104</v>
      </c>
      <c r="C594" t="s">
        <v>19</v>
      </c>
      <c r="D594" t="s">
        <v>21</v>
      </c>
      <c r="E594" t="s">
        <v>192</v>
      </c>
      <c r="F594" t="s">
        <v>26</v>
      </c>
      <c r="N594">
        <v>0</v>
      </c>
    </row>
    <row r="595" spans="1:16" ht="15" customHeight="1">
      <c r="A595" s="82" t="s">
        <v>72</v>
      </c>
      <c r="B595" t="s">
        <v>105</v>
      </c>
      <c r="C595" t="s">
        <v>19</v>
      </c>
      <c r="D595" t="s">
        <v>21</v>
      </c>
      <c r="E595" t="s">
        <v>192</v>
      </c>
      <c r="F595" t="s">
        <v>26</v>
      </c>
      <c r="N595">
        <v>0.05</v>
      </c>
    </row>
    <row r="596" spans="1:16" ht="15" customHeight="1">
      <c r="A596" s="82" t="s">
        <v>72</v>
      </c>
      <c r="B596" t="s">
        <v>106</v>
      </c>
      <c r="C596" t="s">
        <v>19</v>
      </c>
      <c r="D596" t="s">
        <v>21</v>
      </c>
      <c r="E596" t="s">
        <v>192</v>
      </c>
      <c r="F596" t="s">
        <v>26</v>
      </c>
      <c r="N596">
        <v>0</v>
      </c>
    </row>
    <row r="597" spans="1:16" ht="15" customHeight="1">
      <c r="A597" s="82" t="s">
        <v>72</v>
      </c>
      <c r="B597" t="s">
        <v>111</v>
      </c>
      <c r="C597" t="s">
        <v>19</v>
      </c>
      <c r="D597" t="s">
        <v>21</v>
      </c>
      <c r="E597" t="s">
        <v>192</v>
      </c>
      <c r="F597" t="s">
        <v>26</v>
      </c>
      <c r="N597">
        <v>0.01</v>
      </c>
    </row>
    <row r="598" spans="1:16" ht="15" customHeight="1">
      <c r="A598" s="82" t="s">
        <v>72</v>
      </c>
      <c r="B598" t="s">
        <v>112</v>
      </c>
      <c r="C598" t="s">
        <v>19</v>
      </c>
      <c r="D598" t="s">
        <v>21</v>
      </c>
      <c r="E598" t="s">
        <v>192</v>
      </c>
      <c r="F598" t="s">
        <v>26</v>
      </c>
      <c r="N598">
        <v>0</v>
      </c>
    </row>
    <row r="599" spans="1:16" ht="15" customHeight="1">
      <c r="A599" s="82" t="s">
        <v>72</v>
      </c>
      <c r="B599" t="s">
        <v>116</v>
      </c>
      <c r="C599" t="s">
        <v>19</v>
      </c>
      <c r="D599" t="s">
        <v>21</v>
      </c>
      <c r="E599" t="s">
        <v>192</v>
      </c>
      <c r="F599" t="s">
        <v>26</v>
      </c>
      <c r="N599">
        <v>0.21</v>
      </c>
    </row>
    <row r="600" spans="1:16" ht="15" customHeight="1">
      <c r="A600" s="82" t="s">
        <v>72</v>
      </c>
      <c r="B600" t="s">
        <v>100</v>
      </c>
      <c r="C600" t="s">
        <v>19</v>
      </c>
      <c r="D600" t="s">
        <v>21</v>
      </c>
      <c r="E600" t="s">
        <v>192</v>
      </c>
      <c r="F600" t="s">
        <v>26</v>
      </c>
      <c r="N600">
        <v>0.01</v>
      </c>
    </row>
    <row r="601" spans="1:16" ht="15" customHeight="1">
      <c r="A601" s="82" t="s">
        <v>72</v>
      </c>
      <c r="B601" t="s">
        <v>92</v>
      </c>
      <c r="C601" t="s">
        <v>19</v>
      </c>
      <c r="D601" t="s">
        <v>21</v>
      </c>
      <c r="E601" t="s">
        <v>192</v>
      </c>
      <c r="F601" t="s">
        <v>26</v>
      </c>
      <c r="N601">
        <v>0.01</v>
      </c>
    </row>
    <row r="602" spans="1:16" ht="15" customHeight="1">
      <c r="A602" s="82" t="s">
        <v>72</v>
      </c>
      <c r="B602" t="s">
        <v>91</v>
      </c>
      <c r="C602" t="s">
        <v>19</v>
      </c>
      <c r="D602" t="s">
        <v>21</v>
      </c>
      <c r="E602" t="s">
        <v>192</v>
      </c>
      <c r="F602" t="s">
        <v>26</v>
      </c>
      <c r="N602">
        <v>7.0000000000000007E-2</v>
      </c>
    </row>
    <row r="603" spans="1:16" ht="15" customHeight="1">
      <c r="A603" s="82" t="s">
        <v>72</v>
      </c>
      <c r="B603" t="s">
        <v>103</v>
      </c>
      <c r="C603" t="s">
        <v>19</v>
      </c>
      <c r="D603" t="s">
        <v>21</v>
      </c>
      <c r="E603" t="s">
        <v>192</v>
      </c>
      <c r="F603" t="s">
        <v>26</v>
      </c>
      <c r="N603">
        <v>0.06</v>
      </c>
    </row>
    <row r="604" spans="1:16" ht="15" customHeight="1">
      <c r="A604" s="82" t="s">
        <v>72</v>
      </c>
      <c r="B604" t="s">
        <v>90</v>
      </c>
      <c r="C604" t="s">
        <v>19</v>
      </c>
      <c r="D604" t="s">
        <v>21</v>
      </c>
      <c r="E604" t="s">
        <v>192</v>
      </c>
      <c r="F604" t="s">
        <v>26</v>
      </c>
      <c r="N604">
        <v>0.12</v>
      </c>
    </row>
    <row r="605" spans="1:16" ht="15" customHeight="1">
      <c r="A605" s="82" t="s">
        <v>72</v>
      </c>
      <c r="B605" t="s">
        <v>107</v>
      </c>
      <c r="C605" t="s">
        <v>19</v>
      </c>
      <c r="D605" t="s">
        <v>21</v>
      </c>
      <c r="E605" t="s">
        <v>192</v>
      </c>
      <c r="F605" t="s">
        <v>26</v>
      </c>
      <c r="N605">
        <v>0.05</v>
      </c>
    </row>
    <row r="606" spans="1:16" ht="15" customHeight="1">
      <c r="A606" s="82" t="s">
        <v>73</v>
      </c>
      <c r="B606" t="s">
        <v>109</v>
      </c>
      <c r="C606" t="s">
        <v>19</v>
      </c>
      <c r="D606" t="s">
        <v>21</v>
      </c>
      <c r="E606" t="s">
        <v>192</v>
      </c>
      <c r="F606" t="s">
        <v>26</v>
      </c>
      <c r="N606">
        <v>0.03</v>
      </c>
    </row>
    <row r="607" spans="1:16" ht="15" customHeight="1">
      <c r="A607" s="82" t="s">
        <v>73</v>
      </c>
      <c r="B607" t="s">
        <v>110</v>
      </c>
      <c r="C607" t="s">
        <v>19</v>
      </c>
      <c r="D607" t="s">
        <v>21</v>
      </c>
      <c r="E607" t="s">
        <v>192</v>
      </c>
      <c r="F607" t="s">
        <v>26</v>
      </c>
      <c r="N607">
        <v>0.01</v>
      </c>
    </row>
    <row r="608" spans="1:16" ht="15" customHeight="1">
      <c r="A608" s="82" t="s">
        <v>73</v>
      </c>
      <c r="B608" t="s">
        <v>107</v>
      </c>
      <c r="C608" t="s">
        <v>19</v>
      </c>
      <c r="D608" t="s">
        <v>21</v>
      </c>
      <c r="E608" t="s">
        <v>192</v>
      </c>
      <c r="F608" t="s">
        <v>26</v>
      </c>
      <c r="N608">
        <v>0.03</v>
      </c>
    </row>
    <row r="609" spans="1:16" ht="15" customHeight="1">
      <c r="A609" s="82" t="s">
        <v>73</v>
      </c>
      <c r="B609" t="s">
        <v>90</v>
      </c>
      <c r="C609" t="s">
        <v>19</v>
      </c>
      <c r="D609" t="s">
        <v>21</v>
      </c>
      <c r="E609" t="s">
        <v>192</v>
      </c>
      <c r="F609" t="s">
        <v>26</v>
      </c>
      <c r="N609">
        <v>0.03</v>
      </c>
    </row>
    <row r="610" spans="1:16" ht="15" customHeight="1">
      <c r="A610" s="82" t="s">
        <v>74</v>
      </c>
      <c r="B610" t="s">
        <v>109</v>
      </c>
      <c r="C610" t="s">
        <v>19</v>
      </c>
      <c r="D610" t="s">
        <v>21</v>
      </c>
      <c r="E610" t="s">
        <v>192</v>
      </c>
      <c r="F610" t="s">
        <v>26</v>
      </c>
      <c r="G610" t="s">
        <v>195</v>
      </c>
      <c r="H610" t="s">
        <v>142</v>
      </c>
      <c r="I610" t="s">
        <v>143</v>
      </c>
      <c r="J610" t="s">
        <v>125</v>
      </c>
      <c r="K610" t="s">
        <v>171</v>
      </c>
      <c r="L610" t="s">
        <v>144</v>
      </c>
      <c r="M610" t="s">
        <v>145</v>
      </c>
      <c r="N610">
        <v>0.02</v>
      </c>
    </row>
    <row r="611" spans="1:16" ht="15" customHeight="1">
      <c r="A611" s="82" t="s">
        <v>74</v>
      </c>
      <c r="B611" t="s">
        <v>110</v>
      </c>
      <c r="C611" t="s">
        <v>19</v>
      </c>
      <c r="D611" t="s">
        <v>21</v>
      </c>
      <c r="E611" t="s">
        <v>192</v>
      </c>
      <c r="F611" t="s">
        <v>26</v>
      </c>
      <c r="G611" t="s">
        <v>196</v>
      </c>
      <c r="H611" t="s">
        <v>142</v>
      </c>
      <c r="I611" t="s">
        <v>143</v>
      </c>
      <c r="J611" t="s">
        <v>125</v>
      </c>
      <c r="K611" t="s">
        <v>172</v>
      </c>
      <c r="L611" t="s">
        <v>144</v>
      </c>
      <c r="M611" t="s">
        <v>145</v>
      </c>
      <c r="N611">
        <v>0.01</v>
      </c>
    </row>
    <row r="612" spans="1:16" ht="15" customHeight="1">
      <c r="A612" s="82" t="s">
        <v>74</v>
      </c>
      <c r="B612" t="s">
        <v>107</v>
      </c>
      <c r="C612" t="s">
        <v>19</v>
      </c>
      <c r="D612" t="s">
        <v>21</v>
      </c>
      <c r="E612" t="s">
        <v>192</v>
      </c>
      <c r="F612" t="s">
        <v>26</v>
      </c>
      <c r="N612">
        <v>0.02</v>
      </c>
    </row>
    <row r="613" spans="1:16" ht="15" customHeight="1">
      <c r="A613" s="82" t="s">
        <v>74</v>
      </c>
      <c r="B613" t="s">
        <v>90</v>
      </c>
      <c r="C613" t="s">
        <v>19</v>
      </c>
      <c r="D613" t="s">
        <v>21</v>
      </c>
      <c r="E613" t="s">
        <v>192</v>
      </c>
      <c r="F613" t="s">
        <v>26</v>
      </c>
      <c r="N613">
        <v>0.02</v>
      </c>
    </row>
    <row r="614" spans="1:16" ht="15" customHeight="1">
      <c r="A614" s="82" t="s">
        <v>75</v>
      </c>
      <c r="B614" t="s">
        <v>109</v>
      </c>
      <c r="C614" t="s">
        <v>19</v>
      </c>
      <c r="D614" t="s">
        <v>21</v>
      </c>
      <c r="E614" t="s">
        <v>192</v>
      </c>
      <c r="F614" t="s">
        <v>26</v>
      </c>
      <c r="G614" t="s">
        <v>197</v>
      </c>
      <c r="H614" t="s">
        <v>142</v>
      </c>
      <c r="I614" t="s">
        <v>143</v>
      </c>
      <c r="J614" t="s">
        <v>125</v>
      </c>
      <c r="K614" t="s">
        <v>173</v>
      </c>
      <c r="L614" t="s">
        <v>144</v>
      </c>
      <c r="M614" t="s">
        <v>145</v>
      </c>
      <c r="N614">
        <v>0.01</v>
      </c>
    </row>
    <row r="615" spans="1:16" ht="15" customHeight="1">
      <c r="A615" s="82" t="s">
        <v>75</v>
      </c>
      <c r="B615" t="s">
        <v>107</v>
      </c>
      <c r="C615" t="s">
        <v>19</v>
      </c>
      <c r="D615" t="s">
        <v>21</v>
      </c>
      <c r="E615" t="s">
        <v>192</v>
      </c>
      <c r="F615" t="s">
        <v>26</v>
      </c>
      <c r="N615">
        <v>0.01</v>
      </c>
    </row>
    <row r="616" spans="1:16" ht="15" customHeight="1">
      <c r="A616" s="82" t="s">
        <v>75</v>
      </c>
      <c r="B616" t="s">
        <v>90</v>
      </c>
      <c r="C616" t="s">
        <v>19</v>
      </c>
      <c r="D616" t="s">
        <v>21</v>
      </c>
      <c r="E616" t="s">
        <v>192</v>
      </c>
      <c r="F616" t="s">
        <v>26</v>
      </c>
      <c r="N616">
        <v>0.01</v>
      </c>
    </row>
    <row r="617" spans="1:16" ht="15" customHeight="1">
      <c r="A617" s="82" t="s">
        <v>76</v>
      </c>
      <c r="B617" t="s">
        <v>101</v>
      </c>
      <c r="C617" t="s">
        <v>19</v>
      </c>
      <c r="D617" t="s">
        <v>21</v>
      </c>
      <c r="E617" t="s">
        <v>192</v>
      </c>
      <c r="F617" t="s">
        <v>26</v>
      </c>
      <c r="N617">
        <v>0</v>
      </c>
      <c r="O617">
        <v>0</v>
      </c>
      <c r="P617">
        <v>0</v>
      </c>
    </row>
    <row r="618" spans="1:16" ht="15" customHeight="1">
      <c r="A618" s="82" t="s">
        <v>76</v>
      </c>
      <c r="B618" t="s">
        <v>102</v>
      </c>
      <c r="C618" t="s">
        <v>19</v>
      </c>
      <c r="D618" t="s">
        <v>21</v>
      </c>
      <c r="E618" t="s">
        <v>192</v>
      </c>
      <c r="F618" t="s">
        <v>26</v>
      </c>
      <c r="N618">
        <v>0</v>
      </c>
      <c r="O618">
        <v>0</v>
      </c>
      <c r="P618">
        <v>0</v>
      </c>
    </row>
    <row r="619" spans="1:16" ht="15" customHeight="1">
      <c r="A619" s="82" t="s">
        <v>76</v>
      </c>
      <c r="B619" t="s">
        <v>104</v>
      </c>
      <c r="C619" t="s">
        <v>19</v>
      </c>
      <c r="D619" t="s">
        <v>21</v>
      </c>
      <c r="E619" t="s">
        <v>192</v>
      </c>
      <c r="F619" t="s">
        <v>26</v>
      </c>
      <c r="N619">
        <v>0</v>
      </c>
    </row>
    <row r="620" spans="1:16" ht="15" customHeight="1">
      <c r="A620" s="82" t="s">
        <v>76</v>
      </c>
      <c r="B620" t="s">
        <v>105</v>
      </c>
      <c r="C620" t="s">
        <v>19</v>
      </c>
      <c r="D620" t="s">
        <v>21</v>
      </c>
      <c r="E620" t="s">
        <v>192</v>
      </c>
      <c r="F620" t="s">
        <v>26</v>
      </c>
      <c r="N620">
        <v>0.05</v>
      </c>
    </row>
    <row r="621" spans="1:16" ht="15" customHeight="1">
      <c r="A621" s="82" t="s">
        <v>76</v>
      </c>
      <c r="B621" t="s">
        <v>106</v>
      </c>
      <c r="C621" t="s">
        <v>19</v>
      </c>
      <c r="D621" t="s">
        <v>21</v>
      </c>
      <c r="E621" t="s">
        <v>192</v>
      </c>
      <c r="F621" t="s">
        <v>26</v>
      </c>
      <c r="N621">
        <v>0</v>
      </c>
    </row>
    <row r="622" spans="1:16" ht="15" customHeight="1">
      <c r="A622" s="82" t="s">
        <v>76</v>
      </c>
      <c r="B622" t="s">
        <v>109</v>
      </c>
      <c r="C622" t="s">
        <v>19</v>
      </c>
      <c r="D622" t="s">
        <v>21</v>
      </c>
      <c r="E622" t="s">
        <v>192</v>
      </c>
      <c r="F622" t="s">
        <v>26</v>
      </c>
      <c r="N622">
        <v>0.01</v>
      </c>
    </row>
    <row r="623" spans="1:16" ht="15" customHeight="1">
      <c r="A623" s="82" t="s">
        <v>76</v>
      </c>
      <c r="B623" t="s">
        <v>110</v>
      </c>
      <c r="C623" t="s">
        <v>19</v>
      </c>
      <c r="D623" t="s">
        <v>21</v>
      </c>
      <c r="E623" t="s">
        <v>192</v>
      </c>
      <c r="F623" t="s">
        <v>26</v>
      </c>
      <c r="N623">
        <v>0</v>
      </c>
    </row>
    <row r="624" spans="1:16" ht="15" customHeight="1">
      <c r="A624" s="82" t="s">
        <v>76</v>
      </c>
      <c r="B624" t="s">
        <v>111</v>
      </c>
      <c r="C624" t="s">
        <v>19</v>
      </c>
      <c r="D624" t="s">
        <v>21</v>
      </c>
      <c r="E624" t="s">
        <v>192</v>
      </c>
      <c r="F624" t="s">
        <v>26</v>
      </c>
      <c r="N624">
        <v>0.01</v>
      </c>
    </row>
    <row r="625" spans="1:16" ht="15" customHeight="1">
      <c r="A625" s="82" t="s">
        <v>76</v>
      </c>
      <c r="B625" t="s">
        <v>112</v>
      </c>
      <c r="C625" t="s">
        <v>19</v>
      </c>
      <c r="D625" t="s">
        <v>21</v>
      </c>
      <c r="E625" t="s">
        <v>192</v>
      </c>
      <c r="F625" t="s">
        <v>26</v>
      </c>
      <c r="N625">
        <v>0</v>
      </c>
    </row>
    <row r="626" spans="1:16" ht="15" customHeight="1">
      <c r="A626" s="82" t="s">
        <v>76</v>
      </c>
      <c r="B626" t="s">
        <v>116</v>
      </c>
      <c r="C626" t="s">
        <v>19</v>
      </c>
      <c r="D626" t="s">
        <v>21</v>
      </c>
      <c r="E626" t="s">
        <v>192</v>
      </c>
      <c r="F626" t="s">
        <v>26</v>
      </c>
      <c r="N626">
        <v>0.21</v>
      </c>
    </row>
    <row r="627" spans="1:16" ht="15" customHeight="1">
      <c r="A627" s="82" t="s">
        <v>76</v>
      </c>
      <c r="B627" t="s">
        <v>100</v>
      </c>
      <c r="C627" t="s">
        <v>19</v>
      </c>
      <c r="D627" t="s">
        <v>21</v>
      </c>
      <c r="E627" t="s">
        <v>192</v>
      </c>
      <c r="F627" t="s">
        <v>26</v>
      </c>
      <c r="N627">
        <v>0.01</v>
      </c>
    </row>
    <row r="628" spans="1:16" ht="15" customHeight="1">
      <c r="A628" s="82" t="s">
        <v>76</v>
      </c>
      <c r="B628" t="s">
        <v>92</v>
      </c>
      <c r="C628" t="s">
        <v>19</v>
      </c>
      <c r="D628" t="s">
        <v>21</v>
      </c>
      <c r="E628" t="s">
        <v>192</v>
      </c>
      <c r="F628" t="s">
        <v>26</v>
      </c>
      <c r="N628">
        <v>0.01</v>
      </c>
    </row>
    <row r="629" spans="1:16" ht="15" customHeight="1">
      <c r="A629" s="82" t="s">
        <v>76</v>
      </c>
      <c r="B629" t="s">
        <v>91</v>
      </c>
      <c r="C629" t="s">
        <v>19</v>
      </c>
      <c r="D629" t="s">
        <v>21</v>
      </c>
      <c r="E629" t="s">
        <v>192</v>
      </c>
      <c r="F629" t="s">
        <v>26</v>
      </c>
      <c r="N629">
        <v>7.0000000000000007E-2</v>
      </c>
    </row>
    <row r="630" spans="1:16" ht="15" customHeight="1">
      <c r="A630" s="82" t="s">
        <v>76</v>
      </c>
      <c r="B630" t="s">
        <v>103</v>
      </c>
      <c r="C630" t="s">
        <v>19</v>
      </c>
      <c r="D630" t="s">
        <v>21</v>
      </c>
      <c r="E630" t="s">
        <v>192</v>
      </c>
      <c r="F630" t="s">
        <v>26</v>
      </c>
      <c r="N630">
        <v>0.06</v>
      </c>
    </row>
    <row r="631" spans="1:16" ht="15" customHeight="1">
      <c r="A631" s="82" t="s">
        <v>76</v>
      </c>
      <c r="B631" t="s">
        <v>90</v>
      </c>
      <c r="C631" t="s">
        <v>19</v>
      </c>
      <c r="D631" t="s">
        <v>21</v>
      </c>
      <c r="E631" t="s">
        <v>192</v>
      </c>
      <c r="F631" t="s">
        <v>26</v>
      </c>
      <c r="N631">
        <v>0.09</v>
      </c>
    </row>
    <row r="632" spans="1:16" ht="15" customHeight="1">
      <c r="A632" s="82" t="s">
        <v>76</v>
      </c>
      <c r="B632" t="s">
        <v>107</v>
      </c>
      <c r="C632" t="s">
        <v>19</v>
      </c>
      <c r="D632" t="s">
        <v>21</v>
      </c>
      <c r="E632" t="s">
        <v>192</v>
      </c>
      <c r="F632" t="s">
        <v>26</v>
      </c>
      <c r="N632">
        <v>0.02</v>
      </c>
    </row>
    <row r="633" spans="1:16" ht="15" customHeight="1">
      <c r="A633" s="82" t="s">
        <v>77</v>
      </c>
      <c r="B633" t="s">
        <v>101</v>
      </c>
      <c r="C633" t="s">
        <v>19</v>
      </c>
      <c r="D633" t="s">
        <v>21</v>
      </c>
      <c r="E633" t="s">
        <v>192</v>
      </c>
      <c r="F633" t="s">
        <v>26</v>
      </c>
      <c r="N633">
        <v>0</v>
      </c>
      <c r="O633">
        <v>0</v>
      </c>
      <c r="P633">
        <v>0</v>
      </c>
    </row>
    <row r="634" spans="1:16" ht="15" customHeight="1">
      <c r="A634" s="82" t="s">
        <v>77</v>
      </c>
      <c r="B634" t="s">
        <v>102</v>
      </c>
      <c r="C634" t="s">
        <v>19</v>
      </c>
      <c r="D634" t="s">
        <v>21</v>
      </c>
      <c r="E634" t="s">
        <v>192</v>
      </c>
      <c r="F634" t="s">
        <v>26</v>
      </c>
      <c r="N634">
        <v>0</v>
      </c>
      <c r="O634">
        <v>0</v>
      </c>
      <c r="P634">
        <v>0</v>
      </c>
    </row>
    <row r="635" spans="1:16" ht="15" customHeight="1">
      <c r="A635" s="82" t="s">
        <v>77</v>
      </c>
      <c r="B635" t="s">
        <v>104</v>
      </c>
      <c r="C635" t="s">
        <v>19</v>
      </c>
      <c r="D635" t="s">
        <v>21</v>
      </c>
      <c r="E635" t="s">
        <v>192</v>
      </c>
      <c r="F635" t="s">
        <v>26</v>
      </c>
      <c r="G635" t="s">
        <v>174</v>
      </c>
      <c r="H635" t="s">
        <v>142</v>
      </c>
      <c r="I635" t="s">
        <v>143</v>
      </c>
      <c r="J635" t="s">
        <v>125</v>
      </c>
      <c r="K635" t="s">
        <v>141</v>
      </c>
      <c r="L635" t="s">
        <v>144</v>
      </c>
      <c r="M635" t="s">
        <v>145</v>
      </c>
      <c r="N635">
        <v>0</v>
      </c>
    </row>
    <row r="636" spans="1:16" ht="15" customHeight="1">
      <c r="A636" s="82" t="s">
        <v>77</v>
      </c>
      <c r="B636" t="s">
        <v>105</v>
      </c>
      <c r="C636" t="s">
        <v>19</v>
      </c>
      <c r="D636" t="s">
        <v>21</v>
      </c>
      <c r="E636" t="s">
        <v>192</v>
      </c>
      <c r="F636" t="s">
        <v>26</v>
      </c>
      <c r="G636" t="s">
        <v>175</v>
      </c>
      <c r="H636" t="s">
        <v>142</v>
      </c>
      <c r="I636" t="s">
        <v>143</v>
      </c>
      <c r="J636" t="s">
        <v>125</v>
      </c>
      <c r="K636" t="s">
        <v>146</v>
      </c>
      <c r="L636" t="s">
        <v>144</v>
      </c>
      <c r="M636" t="s">
        <v>145</v>
      </c>
      <c r="N636">
        <v>0.05</v>
      </c>
    </row>
    <row r="637" spans="1:16" ht="15" customHeight="1">
      <c r="A637" s="82" t="s">
        <v>77</v>
      </c>
      <c r="B637" t="s">
        <v>106</v>
      </c>
      <c r="C637" t="s">
        <v>19</v>
      </c>
      <c r="D637" t="s">
        <v>21</v>
      </c>
      <c r="E637" t="s">
        <v>192</v>
      </c>
      <c r="F637" t="s">
        <v>26</v>
      </c>
      <c r="G637" t="s">
        <v>176</v>
      </c>
      <c r="H637" t="s">
        <v>142</v>
      </c>
      <c r="I637" t="s">
        <v>143</v>
      </c>
      <c r="J637" t="s">
        <v>125</v>
      </c>
      <c r="K637" t="s">
        <v>147</v>
      </c>
      <c r="L637" t="s">
        <v>144</v>
      </c>
      <c r="M637" t="s">
        <v>145</v>
      </c>
      <c r="N637">
        <v>0</v>
      </c>
    </row>
    <row r="638" spans="1:16" ht="15" customHeight="1">
      <c r="A638" s="82" t="s">
        <v>77</v>
      </c>
      <c r="B638" t="s">
        <v>109</v>
      </c>
      <c r="C638" t="s">
        <v>19</v>
      </c>
      <c r="D638" t="s">
        <v>21</v>
      </c>
      <c r="E638" t="s">
        <v>192</v>
      </c>
      <c r="F638" t="s">
        <v>26</v>
      </c>
      <c r="G638" t="s">
        <v>177</v>
      </c>
      <c r="H638" t="s">
        <v>142</v>
      </c>
      <c r="I638" t="s">
        <v>143</v>
      </c>
      <c r="J638" t="s">
        <v>125</v>
      </c>
      <c r="K638" t="s">
        <v>148</v>
      </c>
      <c r="L638" t="s">
        <v>144</v>
      </c>
      <c r="M638" t="s">
        <v>145</v>
      </c>
      <c r="N638">
        <v>0</v>
      </c>
    </row>
    <row r="639" spans="1:16" ht="15" customHeight="1">
      <c r="A639" s="82" t="s">
        <v>77</v>
      </c>
      <c r="B639" t="s">
        <v>110</v>
      </c>
      <c r="C639" t="s">
        <v>19</v>
      </c>
      <c r="D639" t="s">
        <v>21</v>
      </c>
      <c r="E639" t="s">
        <v>192</v>
      </c>
      <c r="F639" t="s">
        <v>26</v>
      </c>
      <c r="G639" t="s">
        <v>178</v>
      </c>
      <c r="H639" t="s">
        <v>142</v>
      </c>
      <c r="I639" t="s">
        <v>143</v>
      </c>
      <c r="J639" t="s">
        <v>125</v>
      </c>
      <c r="K639" t="s">
        <v>149</v>
      </c>
      <c r="L639" t="s">
        <v>144</v>
      </c>
      <c r="M639" t="s">
        <v>145</v>
      </c>
      <c r="N639">
        <v>0</v>
      </c>
    </row>
    <row r="640" spans="1:16" ht="15" customHeight="1">
      <c r="A640" s="82" t="s">
        <v>77</v>
      </c>
      <c r="B640" t="s">
        <v>111</v>
      </c>
      <c r="C640" t="s">
        <v>19</v>
      </c>
      <c r="D640" t="s">
        <v>21</v>
      </c>
      <c r="E640" t="s">
        <v>192</v>
      </c>
      <c r="F640" t="s">
        <v>26</v>
      </c>
      <c r="G640" t="s">
        <v>179</v>
      </c>
      <c r="H640" t="s">
        <v>142</v>
      </c>
      <c r="I640" t="s">
        <v>143</v>
      </c>
      <c r="J640" t="s">
        <v>125</v>
      </c>
      <c r="K640" t="s">
        <v>150</v>
      </c>
      <c r="L640" t="s">
        <v>144</v>
      </c>
      <c r="M640" t="s">
        <v>145</v>
      </c>
      <c r="N640">
        <v>0</v>
      </c>
    </row>
    <row r="641" spans="1:16" ht="15" customHeight="1">
      <c r="A641" s="82" t="s">
        <v>77</v>
      </c>
      <c r="B641" t="s">
        <v>112</v>
      </c>
      <c r="C641" t="s">
        <v>19</v>
      </c>
      <c r="D641" t="s">
        <v>21</v>
      </c>
      <c r="E641" t="s">
        <v>192</v>
      </c>
      <c r="F641" t="s">
        <v>26</v>
      </c>
      <c r="G641" t="s">
        <v>180</v>
      </c>
      <c r="H641" t="s">
        <v>142</v>
      </c>
      <c r="I641" t="s">
        <v>143</v>
      </c>
      <c r="J641" t="s">
        <v>125</v>
      </c>
      <c r="K641" t="s">
        <v>151</v>
      </c>
      <c r="L641" t="s">
        <v>144</v>
      </c>
      <c r="M641" t="s">
        <v>145</v>
      </c>
      <c r="N641">
        <v>0</v>
      </c>
    </row>
    <row r="642" spans="1:16" ht="15" customHeight="1">
      <c r="A642" s="82" t="s">
        <v>77</v>
      </c>
      <c r="B642" t="s">
        <v>116</v>
      </c>
      <c r="C642" t="s">
        <v>19</v>
      </c>
      <c r="D642" t="s">
        <v>21</v>
      </c>
      <c r="E642" t="s">
        <v>192</v>
      </c>
      <c r="F642" t="s">
        <v>26</v>
      </c>
      <c r="G642" t="s">
        <v>485</v>
      </c>
      <c r="H642" t="s">
        <v>142</v>
      </c>
      <c r="I642" t="s">
        <v>446</v>
      </c>
      <c r="J642" t="s">
        <v>447</v>
      </c>
      <c r="K642" t="s">
        <v>448</v>
      </c>
      <c r="L642" t="s">
        <v>144</v>
      </c>
      <c r="M642" t="s">
        <v>449</v>
      </c>
      <c r="N642">
        <v>0.13</v>
      </c>
    </row>
    <row r="643" spans="1:16" ht="15" customHeight="1">
      <c r="A643" s="82" t="s">
        <v>77</v>
      </c>
      <c r="B643" t="s">
        <v>100</v>
      </c>
      <c r="C643" t="s">
        <v>19</v>
      </c>
      <c r="D643" t="s">
        <v>21</v>
      </c>
      <c r="E643" t="s">
        <v>192</v>
      </c>
      <c r="F643" t="s">
        <v>26</v>
      </c>
      <c r="G643" t="s">
        <v>181</v>
      </c>
      <c r="H643" t="s">
        <v>142</v>
      </c>
      <c r="I643" t="s">
        <v>143</v>
      </c>
      <c r="J643" t="s">
        <v>125</v>
      </c>
      <c r="K643" t="s">
        <v>152</v>
      </c>
      <c r="L643" t="s">
        <v>144</v>
      </c>
      <c r="M643" t="s">
        <v>145</v>
      </c>
      <c r="N643">
        <v>0</v>
      </c>
    </row>
    <row r="644" spans="1:16" ht="15" customHeight="1">
      <c r="A644" s="82" t="s">
        <v>77</v>
      </c>
      <c r="B644" t="s">
        <v>92</v>
      </c>
      <c r="C644" t="s">
        <v>19</v>
      </c>
      <c r="D644" t="s">
        <v>21</v>
      </c>
      <c r="E644" t="s">
        <v>192</v>
      </c>
      <c r="F644" t="s">
        <v>26</v>
      </c>
      <c r="N644">
        <v>0</v>
      </c>
    </row>
    <row r="645" spans="1:16" ht="15" customHeight="1">
      <c r="A645" s="82" t="s">
        <v>77</v>
      </c>
      <c r="B645" t="s">
        <v>91</v>
      </c>
      <c r="C645" t="s">
        <v>19</v>
      </c>
      <c r="D645" t="s">
        <v>21</v>
      </c>
      <c r="E645" t="s">
        <v>192</v>
      </c>
      <c r="F645" t="s">
        <v>26</v>
      </c>
      <c r="N645">
        <v>0.06</v>
      </c>
    </row>
    <row r="646" spans="1:16" ht="15" customHeight="1">
      <c r="A646" s="82" t="s">
        <v>77</v>
      </c>
      <c r="B646" t="s">
        <v>103</v>
      </c>
      <c r="C646" t="s">
        <v>19</v>
      </c>
      <c r="D646" t="s">
        <v>21</v>
      </c>
      <c r="E646" t="s">
        <v>192</v>
      </c>
      <c r="F646" t="s">
        <v>26</v>
      </c>
      <c r="N646">
        <v>0.06</v>
      </c>
    </row>
    <row r="647" spans="1:16" ht="15" customHeight="1">
      <c r="A647" s="82" t="s">
        <v>77</v>
      </c>
      <c r="B647" t="s">
        <v>90</v>
      </c>
      <c r="C647" t="s">
        <v>19</v>
      </c>
      <c r="D647" t="s">
        <v>21</v>
      </c>
      <c r="E647" t="s">
        <v>192</v>
      </c>
      <c r="F647" t="s">
        <v>26</v>
      </c>
      <c r="N647">
        <v>0.06</v>
      </c>
    </row>
    <row r="648" spans="1:16" ht="15" customHeight="1">
      <c r="A648" s="82" t="s">
        <v>77</v>
      </c>
      <c r="B648" t="s">
        <v>107</v>
      </c>
      <c r="C648" t="s">
        <v>19</v>
      </c>
      <c r="D648" t="s">
        <v>21</v>
      </c>
      <c r="E648" t="s">
        <v>192</v>
      </c>
      <c r="F648" t="s">
        <v>26</v>
      </c>
      <c r="N648">
        <v>0</v>
      </c>
    </row>
    <row r="649" spans="1:16" ht="15" customHeight="1">
      <c r="A649" s="82" t="s">
        <v>78</v>
      </c>
      <c r="B649" t="s">
        <v>101</v>
      </c>
      <c r="C649" t="s">
        <v>19</v>
      </c>
      <c r="D649" t="s">
        <v>21</v>
      </c>
      <c r="E649" t="s">
        <v>192</v>
      </c>
      <c r="F649" t="s">
        <v>26</v>
      </c>
      <c r="N649">
        <v>0</v>
      </c>
      <c r="O649">
        <v>0</v>
      </c>
      <c r="P649">
        <v>0</v>
      </c>
    </row>
    <row r="650" spans="1:16" ht="15" customHeight="1">
      <c r="A650" s="82" t="s">
        <v>78</v>
      </c>
      <c r="B650" t="s">
        <v>102</v>
      </c>
      <c r="C650" t="s">
        <v>19</v>
      </c>
      <c r="D650" t="s">
        <v>21</v>
      </c>
      <c r="E650" t="s">
        <v>192</v>
      </c>
      <c r="F650" t="s">
        <v>26</v>
      </c>
      <c r="N650">
        <v>0</v>
      </c>
      <c r="O650">
        <v>0</v>
      </c>
      <c r="P650">
        <v>0</v>
      </c>
    </row>
    <row r="651" spans="1:16" ht="15" customHeight="1">
      <c r="A651" s="82" t="s">
        <v>78</v>
      </c>
      <c r="B651" t="s">
        <v>104</v>
      </c>
      <c r="C651" t="s">
        <v>19</v>
      </c>
      <c r="D651" t="s">
        <v>21</v>
      </c>
      <c r="E651" t="s">
        <v>192</v>
      </c>
      <c r="F651" t="s">
        <v>26</v>
      </c>
      <c r="G651" t="s">
        <v>182</v>
      </c>
      <c r="H651" t="s">
        <v>142</v>
      </c>
      <c r="I651" t="s">
        <v>143</v>
      </c>
      <c r="J651" t="s">
        <v>125</v>
      </c>
      <c r="K651" t="s">
        <v>153</v>
      </c>
      <c r="L651" t="s">
        <v>144</v>
      </c>
      <c r="M651" t="s">
        <v>145</v>
      </c>
      <c r="N651">
        <v>0</v>
      </c>
    </row>
    <row r="652" spans="1:16" ht="15" customHeight="1">
      <c r="A652" s="82" t="s">
        <v>78</v>
      </c>
      <c r="B652" t="s">
        <v>105</v>
      </c>
      <c r="C652" t="s">
        <v>19</v>
      </c>
      <c r="D652" t="s">
        <v>21</v>
      </c>
      <c r="E652" t="s">
        <v>192</v>
      </c>
      <c r="F652" t="s">
        <v>26</v>
      </c>
      <c r="G652" t="s">
        <v>183</v>
      </c>
      <c r="H652" t="s">
        <v>142</v>
      </c>
      <c r="I652" t="s">
        <v>143</v>
      </c>
      <c r="J652" t="s">
        <v>125</v>
      </c>
      <c r="K652" t="s">
        <v>154</v>
      </c>
      <c r="L652" t="s">
        <v>144</v>
      </c>
      <c r="M652" t="s">
        <v>145</v>
      </c>
      <c r="N652">
        <v>0</v>
      </c>
    </row>
    <row r="653" spans="1:16" ht="15" customHeight="1">
      <c r="A653" s="82" t="s">
        <v>78</v>
      </c>
      <c r="B653" t="s">
        <v>106</v>
      </c>
      <c r="C653" t="s">
        <v>19</v>
      </c>
      <c r="D653" t="s">
        <v>21</v>
      </c>
      <c r="E653" t="s">
        <v>192</v>
      </c>
      <c r="F653" t="s">
        <v>26</v>
      </c>
      <c r="G653" t="s">
        <v>184</v>
      </c>
      <c r="H653" t="s">
        <v>142</v>
      </c>
      <c r="I653" t="s">
        <v>143</v>
      </c>
      <c r="J653" t="s">
        <v>125</v>
      </c>
      <c r="K653" t="s">
        <v>155</v>
      </c>
      <c r="L653" t="s">
        <v>144</v>
      </c>
      <c r="M653" t="s">
        <v>145</v>
      </c>
      <c r="N653">
        <v>0</v>
      </c>
    </row>
    <row r="654" spans="1:16" ht="15" customHeight="1">
      <c r="A654" s="82" t="s">
        <v>78</v>
      </c>
      <c r="B654" t="s">
        <v>109</v>
      </c>
      <c r="C654" t="s">
        <v>19</v>
      </c>
      <c r="D654" t="s">
        <v>21</v>
      </c>
      <c r="E654" t="s">
        <v>192</v>
      </c>
      <c r="F654" t="s">
        <v>26</v>
      </c>
      <c r="G654" t="s">
        <v>185</v>
      </c>
      <c r="H654" t="s">
        <v>142</v>
      </c>
      <c r="I654" t="s">
        <v>143</v>
      </c>
      <c r="J654" t="s">
        <v>125</v>
      </c>
      <c r="K654" t="s">
        <v>156</v>
      </c>
      <c r="L654" t="s">
        <v>144</v>
      </c>
      <c r="M654" t="s">
        <v>145</v>
      </c>
      <c r="N654">
        <v>0.01</v>
      </c>
    </row>
    <row r="655" spans="1:16" ht="15" customHeight="1">
      <c r="A655" s="82" t="s">
        <v>78</v>
      </c>
      <c r="B655" t="s">
        <v>111</v>
      </c>
      <c r="C655" t="s">
        <v>19</v>
      </c>
      <c r="D655" t="s">
        <v>21</v>
      </c>
      <c r="E655" t="s">
        <v>192</v>
      </c>
      <c r="F655" t="s">
        <v>26</v>
      </c>
      <c r="G655" t="s">
        <v>186</v>
      </c>
      <c r="H655" t="s">
        <v>142</v>
      </c>
      <c r="I655" t="s">
        <v>143</v>
      </c>
      <c r="J655" t="s">
        <v>125</v>
      </c>
      <c r="K655" t="s">
        <v>157</v>
      </c>
      <c r="L655" t="s">
        <v>144</v>
      </c>
      <c r="M655" t="s">
        <v>145</v>
      </c>
      <c r="N655">
        <v>0.01</v>
      </c>
    </row>
    <row r="656" spans="1:16" ht="15" customHeight="1">
      <c r="A656" s="82" t="s">
        <v>78</v>
      </c>
      <c r="B656" t="s">
        <v>112</v>
      </c>
      <c r="C656" t="s">
        <v>19</v>
      </c>
      <c r="D656" t="s">
        <v>21</v>
      </c>
      <c r="E656" t="s">
        <v>192</v>
      </c>
      <c r="F656" t="s">
        <v>26</v>
      </c>
      <c r="G656" t="s">
        <v>187</v>
      </c>
      <c r="H656" t="s">
        <v>142</v>
      </c>
      <c r="I656" t="s">
        <v>143</v>
      </c>
      <c r="J656" t="s">
        <v>125</v>
      </c>
      <c r="K656" t="s">
        <v>158</v>
      </c>
      <c r="L656" t="s">
        <v>144</v>
      </c>
      <c r="M656" t="s">
        <v>145</v>
      </c>
      <c r="N656">
        <v>0</v>
      </c>
    </row>
    <row r="657" spans="1:14" ht="15" customHeight="1">
      <c r="A657" s="82" t="s">
        <v>78</v>
      </c>
      <c r="B657" t="s">
        <v>116</v>
      </c>
      <c r="C657" t="s">
        <v>19</v>
      </c>
      <c r="D657" t="s">
        <v>21</v>
      </c>
      <c r="E657" t="s">
        <v>192</v>
      </c>
      <c r="F657" t="s">
        <v>26</v>
      </c>
      <c r="G657" t="s">
        <v>484</v>
      </c>
      <c r="H657" t="s">
        <v>142</v>
      </c>
      <c r="I657" t="s">
        <v>446</v>
      </c>
      <c r="J657" t="s">
        <v>447</v>
      </c>
      <c r="K657" t="s">
        <v>451</v>
      </c>
      <c r="L657" t="s">
        <v>144</v>
      </c>
      <c r="M657" t="s">
        <v>449</v>
      </c>
      <c r="N657">
        <v>0.09</v>
      </c>
    </row>
    <row r="658" spans="1:14" ht="15" customHeight="1">
      <c r="A658" s="82" t="s">
        <v>78</v>
      </c>
      <c r="B658" t="s">
        <v>100</v>
      </c>
      <c r="C658" t="s">
        <v>19</v>
      </c>
      <c r="D658" t="s">
        <v>21</v>
      </c>
      <c r="E658" t="s">
        <v>192</v>
      </c>
      <c r="F658" t="s">
        <v>26</v>
      </c>
      <c r="G658" t="s">
        <v>188</v>
      </c>
      <c r="H658" t="s">
        <v>142</v>
      </c>
      <c r="I658" t="s">
        <v>143</v>
      </c>
      <c r="J658" t="s">
        <v>125</v>
      </c>
      <c r="K658" t="s">
        <v>159</v>
      </c>
      <c r="L658" t="s">
        <v>144</v>
      </c>
      <c r="M658" t="s">
        <v>145</v>
      </c>
      <c r="N658">
        <v>0</v>
      </c>
    </row>
    <row r="659" spans="1:14" ht="15" customHeight="1">
      <c r="A659" s="82" t="s">
        <v>78</v>
      </c>
      <c r="B659" t="s">
        <v>92</v>
      </c>
      <c r="C659" t="s">
        <v>19</v>
      </c>
      <c r="D659" t="s">
        <v>21</v>
      </c>
      <c r="E659" t="s">
        <v>192</v>
      </c>
      <c r="F659" t="s">
        <v>26</v>
      </c>
      <c r="N659">
        <v>0</v>
      </c>
    </row>
    <row r="660" spans="1:14" ht="15" customHeight="1">
      <c r="A660" s="82" t="s">
        <v>78</v>
      </c>
      <c r="B660" t="s">
        <v>91</v>
      </c>
      <c r="C660" t="s">
        <v>19</v>
      </c>
      <c r="D660" t="s">
        <v>21</v>
      </c>
      <c r="E660" t="s">
        <v>192</v>
      </c>
      <c r="F660" t="s">
        <v>26</v>
      </c>
      <c r="N660">
        <v>0.01</v>
      </c>
    </row>
    <row r="661" spans="1:14" ht="15" customHeight="1">
      <c r="A661" s="82" t="s">
        <v>78</v>
      </c>
      <c r="B661" t="s">
        <v>103</v>
      </c>
      <c r="C661" t="s">
        <v>19</v>
      </c>
      <c r="D661" t="s">
        <v>21</v>
      </c>
      <c r="E661" t="s">
        <v>192</v>
      </c>
      <c r="F661" t="s">
        <v>26</v>
      </c>
      <c r="N661">
        <v>0.01</v>
      </c>
    </row>
    <row r="662" spans="1:14" ht="15" customHeight="1">
      <c r="A662" s="82" t="s">
        <v>78</v>
      </c>
      <c r="B662" t="s">
        <v>90</v>
      </c>
      <c r="C662" t="s">
        <v>19</v>
      </c>
      <c r="D662" t="s">
        <v>21</v>
      </c>
      <c r="E662" t="s">
        <v>192</v>
      </c>
      <c r="F662" t="s">
        <v>26</v>
      </c>
      <c r="N662">
        <v>0.02</v>
      </c>
    </row>
    <row r="663" spans="1:14" ht="15" customHeight="1">
      <c r="A663" s="82" t="s">
        <v>78</v>
      </c>
      <c r="B663" t="s">
        <v>107</v>
      </c>
      <c r="C663" t="s">
        <v>19</v>
      </c>
      <c r="D663" t="s">
        <v>21</v>
      </c>
      <c r="E663" t="s">
        <v>192</v>
      </c>
      <c r="F663" t="s">
        <v>26</v>
      </c>
      <c r="N663">
        <v>0.02</v>
      </c>
    </row>
    <row r="664" spans="1:14" ht="15" customHeight="1">
      <c r="A664" s="82" t="s">
        <v>84</v>
      </c>
      <c r="B664" t="s">
        <v>50</v>
      </c>
      <c r="C664" t="s">
        <v>19</v>
      </c>
      <c r="D664" t="s">
        <v>21</v>
      </c>
      <c r="E664" t="s">
        <v>192</v>
      </c>
      <c r="F664" t="s">
        <v>26</v>
      </c>
      <c r="N664">
        <v>4.1500000000000004</v>
      </c>
    </row>
    <row r="665" spans="1:14" ht="15" customHeight="1">
      <c r="A665" s="82" t="s">
        <v>85</v>
      </c>
      <c r="B665" t="s">
        <v>59</v>
      </c>
      <c r="C665" t="s">
        <v>19</v>
      </c>
      <c r="D665" t="s">
        <v>21</v>
      </c>
      <c r="E665" t="s">
        <v>192</v>
      </c>
      <c r="F665" t="s">
        <v>26</v>
      </c>
      <c r="N665">
        <v>0.54</v>
      </c>
    </row>
    <row r="666" spans="1:14" ht="15" customHeight="1">
      <c r="A666" s="82" t="s">
        <v>85</v>
      </c>
      <c r="B666" t="s">
        <v>60</v>
      </c>
      <c r="C666" t="s">
        <v>19</v>
      </c>
      <c r="D666" t="s">
        <v>21</v>
      </c>
      <c r="E666" t="s">
        <v>192</v>
      </c>
      <c r="F666" t="s">
        <v>26</v>
      </c>
      <c r="N666">
        <v>0.06</v>
      </c>
    </row>
    <row r="667" spans="1:14" ht="15" customHeight="1">
      <c r="A667" s="82" t="s">
        <v>85</v>
      </c>
      <c r="B667" t="s">
        <v>61</v>
      </c>
      <c r="C667" t="s">
        <v>19</v>
      </c>
      <c r="D667" t="s">
        <v>21</v>
      </c>
      <c r="E667" t="s">
        <v>192</v>
      </c>
      <c r="F667" t="s">
        <v>26</v>
      </c>
      <c r="N667">
        <v>0.17</v>
      </c>
    </row>
    <row r="668" spans="1:14" ht="15" customHeight="1">
      <c r="A668" s="82" t="s">
        <v>85</v>
      </c>
      <c r="B668" t="s">
        <v>66</v>
      </c>
      <c r="C668" t="s">
        <v>19</v>
      </c>
      <c r="D668" t="s">
        <v>21</v>
      </c>
      <c r="E668" t="s">
        <v>192</v>
      </c>
      <c r="F668" t="s">
        <v>26</v>
      </c>
      <c r="N668">
        <v>0.1</v>
      </c>
    </row>
    <row r="669" spans="1:14" ht="15" customHeight="1">
      <c r="A669" s="82" t="s">
        <v>85</v>
      </c>
      <c r="B669" t="s">
        <v>68</v>
      </c>
      <c r="C669" t="s">
        <v>19</v>
      </c>
      <c r="D669" t="s">
        <v>21</v>
      </c>
      <c r="E669" t="s">
        <v>192</v>
      </c>
      <c r="F669" t="s">
        <v>26</v>
      </c>
      <c r="N669">
        <v>0</v>
      </c>
    </row>
    <row r="670" spans="1:14" ht="15" customHeight="1">
      <c r="A670" s="82" t="s">
        <v>85</v>
      </c>
      <c r="B670" t="s">
        <v>69</v>
      </c>
      <c r="C670" t="s">
        <v>19</v>
      </c>
      <c r="D670" t="s">
        <v>21</v>
      </c>
      <c r="E670" t="s">
        <v>192</v>
      </c>
      <c r="F670" t="s">
        <v>26</v>
      </c>
      <c r="N670">
        <v>0.65</v>
      </c>
    </row>
    <row r="671" spans="1:14" ht="15" customHeight="1">
      <c r="A671" s="82" t="s">
        <v>85</v>
      </c>
      <c r="B671" t="s">
        <v>63</v>
      </c>
      <c r="C671" t="s">
        <v>19</v>
      </c>
      <c r="D671" t="s">
        <v>21</v>
      </c>
      <c r="E671" t="s">
        <v>192</v>
      </c>
      <c r="F671" t="s">
        <v>26</v>
      </c>
      <c r="N671">
        <v>0.12</v>
      </c>
    </row>
    <row r="672" spans="1:14" ht="15" customHeight="1">
      <c r="A672" s="82" t="s">
        <v>85</v>
      </c>
      <c r="B672" t="s">
        <v>81</v>
      </c>
      <c r="C672" t="s">
        <v>19</v>
      </c>
      <c r="D672" t="s">
        <v>21</v>
      </c>
      <c r="E672" t="s">
        <v>192</v>
      </c>
      <c r="F672" t="s">
        <v>26</v>
      </c>
      <c r="N672">
        <v>0.02</v>
      </c>
    </row>
    <row r="673" spans="1:14" ht="15" customHeight="1">
      <c r="A673" s="82" t="s">
        <v>85</v>
      </c>
      <c r="B673" t="s">
        <v>56</v>
      </c>
      <c r="C673" t="s">
        <v>19</v>
      </c>
      <c r="D673" t="s">
        <v>21</v>
      </c>
      <c r="E673" t="s">
        <v>192</v>
      </c>
      <c r="F673" t="s">
        <v>26</v>
      </c>
      <c r="N673">
        <v>0.59</v>
      </c>
    </row>
    <row r="674" spans="1:14" ht="15" customHeight="1">
      <c r="A674" s="82" t="s">
        <v>85</v>
      </c>
      <c r="B674" t="s">
        <v>53</v>
      </c>
      <c r="C674" t="s">
        <v>19</v>
      </c>
      <c r="D674" t="s">
        <v>21</v>
      </c>
      <c r="E674" t="s">
        <v>192</v>
      </c>
      <c r="F674" t="s">
        <v>26</v>
      </c>
      <c r="N674">
        <v>1.63</v>
      </c>
    </row>
    <row r="675" spans="1:14" ht="15" customHeight="1">
      <c r="A675" s="82" t="s">
        <v>85</v>
      </c>
      <c r="B675" t="s">
        <v>64</v>
      </c>
      <c r="C675" t="s">
        <v>19</v>
      </c>
      <c r="D675" t="s">
        <v>21</v>
      </c>
      <c r="E675" t="s">
        <v>192</v>
      </c>
      <c r="F675" t="s">
        <v>26</v>
      </c>
      <c r="N675">
        <v>0.75</v>
      </c>
    </row>
    <row r="676" spans="1:14" ht="15" customHeight="1">
      <c r="A676" s="82" t="s">
        <v>85</v>
      </c>
      <c r="B676" t="s">
        <v>79</v>
      </c>
      <c r="C676" t="s">
        <v>19</v>
      </c>
      <c r="D676" t="s">
        <v>21</v>
      </c>
      <c r="E676" t="s">
        <v>192</v>
      </c>
      <c r="F676" t="s">
        <v>26</v>
      </c>
      <c r="N676">
        <v>0.02</v>
      </c>
    </row>
    <row r="677" spans="1:14" ht="15" customHeight="1">
      <c r="A677" s="82" t="s">
        <v>86</v>
      </c>
      <c r="B677" t="s">
        <v>59</v>
      </c>
      <c r="C677" t="s">
        <v>19</v>
      </c>
      <c r="D677" t="s">
        <v>21</v>
      </c>
      <c r="E677" t="s">
        <v>192</v>
      </c>
      <c r="F677" t="s">
        <v>26</v>
      </c>
      <c r="N677">
        <v>0.54</v>
      </c>
    </row>
    <row r="678" spans="1:14" ht="15" customHeight="1">
      <c r="A678" s="82" t="s">
        <v>86</v>
      </c>
      <c r="B678" t="s">
        <v>60</v>
      </c>
      <c r="C678" t="s">
        <v>19</v>
      </c>
      <c r="D678" t="s">
        <v>21</v>
      </c>
      <c r="E678" t="s">
        <v>192</v>
      </c>
      <c r="F678" t="s">
        <v>26</v>
      </c>
      <c r="G678" t="s">
        <v>481</v>
      </c>
      <c r="H678" t="s">
        <v>453</v>
      </c>
      <c r="I678" t="s">
        <v>449</v>
      </c>
      <c r="J678" t="s">
        <v>447</v>
      </c>
      <c r="K678" t="s">
        <v>482</v>
      </c>
      <c r="L678" t="s">
        <v>474</v>
      </c>
      <c r="M678" t="s">
        <v>449</v>
      </c>
      <c r="N678">
        <v>0.06</v>
      </c>
    </row>
    <row r="679" spans="1:14" ht="15" customHeight="1">
      <c r="A679" s="82" t="s">
        <v>86</v>
      </c>
      <c r="B679" t="s">
        <v>61</v>
      </c>
      <c r="C679" t="s">
        <v>19</v>
      </c>
      <c r="D679" t="s">
        <v>21</v>
      </c>
      <c r="E679" t="s">
        <v>192</v>
      </c>
      <c r="F679" t="s">
        <v>26</v>
      </c>
      <c r="G679" t="s">
        <v>457</v>
      </c>
      <c r="H679" t="s">
        <v>458</v>
      </c>
      <c r="I679" t="s">
        <v>459</v>
      </c>
      <c r="J679" t="s">
        <v>454</v>
      </c>
      <c r="K679" t="s">
        <v>460</v>
      </c>
      <c r="L679" t="s">
        <v>456</v>
      </c>
      <c r="M679" t="s">
        <v>449</v>
      </c>
      <c r="N679">
        <v>0.17</v>
      </c>
    </row>
    <row r="680" spans="1:14" ht="15" customHeight="1">
      <c r="A680" s="82" t="s">
        <v>86</v>
      </c>
      <c r="B680" t="s">
        <v>66</v>
      </c>
      <c r="C680" t="s">
        <v>19</v>
      </c>
      <c r="D680" t="s">
        <v>21</v>
      </c>
      <c r="E680" t="s">
        <v>192</v>
      </c>
      <c r="F680" t="s">
        <v>26</v>
      </c>
      <c r="G680" t="s">
        <v>461</v>
      </c>
      <c r="H680" t="s">
        <v>458</v>
      </c>
      <c r="I680" t="s">
        <v>459</v>
      </c>
      <c r="J680" t="s">
        <v>454</v>
      </c>
      <c r="K680" t="s">
        <v>462</v>
      </c>
      <c r="L680" t="s">
        <v>456</v>
      </c>
      <c r="M680" t="s">
        <v>449</v>
      </c>
      <c r="N680">
        <v>0.1</v>
      </c>
    </row>
    <row r="681" spans="1:14" ht="15" customHeight="1">
      <c r="A681" s="82" t="s">
        <v>86</v>
      </c>
      <c r="B681" t="s">
        <v>68</v>
      </c>
      <c r="C681" t="s">
        <v>19</v>
      </c>
      <c r="D681" t="s">
        <v>21</v>
      </c>
      <c r="E681" t="s">
        <v>192</v>
      </c>
      <c r="F681" t="s">
        <v>26</v>
      </c>
      <c r="G681" t="s">
        <v>463</v>
      </c>
      <c r="H681" t="s">
        <v>458</v>
      </c>
      <c r="I681" t="s">
        <v>459</v>
      </c>
      <c r="J681" t="s">
        <v>454</v>
      </c>
      <c r="K681" t="s">
        <v>464</v>
      </c>
      <c r="L681" t="s">
        <v>456</v>
      </c>
      <c r="M681" t="s">
        <v>449</v>
      </c>
      <c r="N681">
        <v>0</v>
      </c>
    </row>
    <row r="682" spans="1:14" ht="15" customHeight="1">
      <c r="A682" s="82" t="s">
        <v>86</v>
      </c>
      <c r="B682" t="s">
        <v>69</v>
      </c>
      <c r="C682" t="s">
        <v>19</v>
      </c>
      <c r="D682" t="s">
        <v>21</v>
      </c>
      <c r="E682" t="s">
        <v>192</v>
      </c>
      <c r="F682" t="s">
        <v>26</v>
      </c>
      <c r="G682" t="s">
        <v>465</v>
      </c>
      <c r="H682" t="s">
        <v>458</v>
      </c>
      <c r="I682" t="s">
        <v>459</v>
      </c>
      <c r="J682" t="s">
        <v>454</v>
      </c>
      <c r="K682" t="s">
        <v>466</v>
      </c>
      <c r="L682" t="s">
        <v>456</v>
      </c>
      <c r="M682" t="s">
        <v>449</v>
      </c>
      <c r="N682">
        <v>0.65</v>
      </c>
    </row>
    <row r="683" spans="1:14" ht="15" customHeight="1">
      <c r="A683" s="82" t="s">
        <v>86</v>
      </c>
      <c r="B683" t="s">
        <v>63</v>
      </c>
      <c r="C683" t="s">
        <v>19</v>
      </c>
      <c r="D683" t="s">
        <v>21</v>
      </c>
      <c r="E683" t="s">
        <v>192</v>
      </c>
      <c r="F683" t="s">
        <v>26</v>
      </c>
      <c r="G683" t="s">
        <v>467</v>
      </c>
      <c r="H683" t="s">
        <v>458</v>
      </c>
      <c r="I683" t="s">
        <v>459</v>
      </c>
      <c r="J683" t="s">
        <v>454</v>
      </c>
      <c r="K683" t="s">
        <v>468</v>
      </c>
      <c r="L683" t="s">
        <v>456</v>
      </c>
      <c r="M683" t="s">
        <v>449</v>
      </c>
      <c r="N683">
        <v>0.12</v>
      </c>
    </row>
    <row r="684" spans="1:14" ht="15" customHeight="1">
      <c r="A684" s="82" t="s">
        <v>86</v>
      </c>
      <c r="B684" t="s">
        <v>81</v>
      </c>
      <c r="C684" t="s">
        <v>19</v>
      </c>
      <c r="D684" t="s">
        <v>21</v>
      </c>
      <c r="E684" t="s">
        <v>192</v>
      </c>
      <c r="F684" t="s">
        <v>26</v>
      </c>
      <c r="G684" t="s">
        <v>469</v>
      </c>
      <c r="H684" t="s">
        <v>458</v>
      </c>
      <c r="I684" t="s">
        <v>459</v>
      </c>
      <c r="J684" t="s">
        <v>454</v>
      </c>
      <c r="K684" t="s">
        <v>470</v>
      </c>
      <c r="L684" t="s">
        <v>456</v>
      </c>
      <c r="M684" t="s">
        <v>449</v>
      </c>
      <c r="N684">
        <v>0.02</v>
      </c>
    </row>
    <row r="685" spans="1:14" ht="15" customHeight="1">
      <c r="A685" s="82" t="s">
        <v>86</v>
      </c>
      <c r="B685" t="s">
        <v>56</v>
      </c>
      <c r="C685" t="s">
        <v>19</v>
      </c>
      <c r="D685" t="s">
        <v>21</v>
      </c>
      <c r="E685" t="s">
        <v>192</v>
      </c>
      <c r="F685" t="s">
        <v>26</v>
      </c>
      <c r="G685" t="s">
        <v>452</v>
      </c>
      <c r="H685" t="s">
        <v>453</v>
      </c>
      <c r="I685" t="s">
        <v>449</v>
      </c>
      <c r="J685" t="s">
        <v>454</v>
      </c>
      <c r="K685" t="s">
        <v>455</v>
      </c>
      <c r="L685" t="s">
        <v>456</v>
      </c>
      <c r="M685" t="s">
        <v>449</v>
      </c>
      <c r="N685">
        <v>0.59</v>
      </c>
    </row>
    <row r="686" spans="1:14" ht="15" customHeight="1">
      <c r="A686" s="82" t="s">
        <v>86</v>
      </c>
      <c r="B686" t="s">
        <v>53</v>
      </c>
      <c r="C686" t="s">
        <v>19</v>
      </c>
      <c r="D686" t="s">
        <v>21</v>
      </c>
      <c r="E686" t="s">
        <v>192</v>
      </c>
      <c r="F686" t="s">
        <v>26</v>
      </c>
      <c r="N686">
        <v>1.63</v>
      </c>
    </row>
    <row r="687" spans="1:14" ht="15" customHeight="1">
      <c r="A687" s="82" t="s">
        <v>86</v>
      </c>
      <c r="B687" t="s">
        <v>64</v>
      </c>
      <c r="C687" t="s">
        <v>19</v>
      </c>
      <c r="D687" t="s">
        <v>21</v>
      </c>
      <c r="E687" t="s">
        <v>192</v>
      </c>
      <c r="F687" t="s">
        <v>26</v>
      </c>
      <c r="N687">
        <v>0.75</v>
      </c>
    </row>
    <row r="688" spans="1:14" ht="15" customHeight="1">
      <c r="A688" s="82" t="s">
        <v>86</v>
      </c>
      <c r="B688" t="s">
        <v>79</v>
      </c>
      <c r="C688" t="s">
        <v>19</v>
      </c>
      <c r="D688" t="s">
        <v>21</v>
      </c>
      <c r="E688" t="s">
        <v>192</v>
      </c>
      <c r="F688" t="s">
        <v>26</v>
      </c>
      <c r="N688">
        <v>0.02</v>
      </c>
    </row>
    <row r="689" spans="1:14" ht="15" customHeight="1">
      <c r="A689" s="82" t="s">
        <v>87</v>
      </c>
      <c r="B689" t="s">
        <v>74</v>
      </c>
      <c r="C689" t="s">
        <v>19</v>
      </c>
      <c r="D689" t="s">
        <v>21</v>
      </c>
      <c r="E689" t="s">
        <v>192</v>
      </c>
      <c r="F689" t="s">
        <v>26</v>
      </c>
      <c r="N689">
        <v>0.02</v>
      </c>
    </row>
    <row r="690" spans="1:14" ht="15" customHeight="1">
      <c r="A690" s="82" t="s">
        <v>87</v>
      </c>
      <c r="B690" t="s">
        <v>75</v>
      </c>
      <c r="C690" t="s">
        <v>19</v>
      </c>
      <c r="D690" t="s">
        <v>21</v>
      </c>
      <c r="E690" t="s">
        <v>192</v>
      </c>
      <c r="F690" t="s">
        <v>26</v>
      </c>
      <c r="N690">
        <v>0.01</v>
      </c>
    </row>
    <row r="691" spans="1:14" ht="15" customHeight="1">
      <c r="A691" s="82" t="s">
        <v>87</v>
      </c>
      <c r="B691" t="s">
        <v>82</v>
      </c>
      <c r="C691" t="s">
        <v>19</v>
      </c>
      <c r="D691" t="s">
        <v>21</v>
      </c>
      <c r="E691" t="s">
        <v>192</v>
      </c>
      <c r="F691" t="s">
        <v>26</v>
      </c>
      <c r="N691">
        <v>0.42</v>
      </c>
    </row>
    <row r="692" spans="1:14" ht="15" customHeight="1">
      <c r="A692" s="82" t="s">
        <v>87</v>
      </c>
      <c r="B692" t="s">
        <v>73</v>
      </c>
      <c r="C692" t="s">
        <v>19</v>
      </c>
      <c r="D692" t="s">
        <v>21</v>
      </c>
      <c r="E692" t="s">
        <v>192</v>
      </c>
      <c r="F692" t="s">
        <v>26</v>
      </c>
      <c r="N692">
        <v>0.03</v>
      </c>
    </row>
    <row r="693" spans="1:14" ht="15" customHeight="1">
      <c r="A693" s="82" t="s">
        <v>87</v>
      </c>
      <c r="B693" t="s">
        <v>72</v>
      </c>
      <c r="C693" t="s">
        <v>19</v>
      </c>
      <c r="D693" t="s">
        <v>21</v>
      </c>
      <c r="E693" t="s">
        <v>192</v>
      </c>
      <c r="F693" t="s">
        <v>26</v>
      </c>
      <c r="N693">
        <v>0.34</v>
      </c>
    </row>
    <row r="694" spans="1:14" ht="15" customHeight="1">
      <c r="A694" s="82" t="s">
        <v>87</v>
      </c>
      <c r="B694" t="s">
        <v>70</v>
      </c>
      <c r="C694" t="s">
        <v>19</v>
      </c>
      <c r="D694" t="s">
        <v>21</v>
      </c>
      <c r="E694" t="s">
        <v>192</v>
      </c>
      <c r="F694" t="s">
        <v>26</v>
      </c>
      <c r="N694">
        <v>0.34</v>
      </c>
    </row>
    <row r="695" spans="1:14" ht="15" customHeight="1">
      <c r="A695" s="82" t="s">
        <v>87</v>
      </c>
      <c r="B695" t="s">
        <v>79</v>
      </c>
      <c r="C695" t="s">
        <v>19</v>
      </c>
      <c r="D695" t="s">
        <v>21</v>
      </c>
      <c r="E695" t="s">
        <v>192</v>
      </c>
      <c r="F695" t="s">
        <v>26</v>
      </c>
      <c r="N695">
        <v>0.42</v>
      </c>
    </row>
    <row r="696" spans="1:14" ht="15" customHeight="1">
      <c r="A696" s="82" t="s">
        <v>87</v>
      </c>
      <c r="B696" t="s">
        <v>77</v>
      </c>
      <c r="C696" t="s">
        <v>19</v>
      </c>
      <c r="D696" t="s">
        <v>21</v>
      </c>
      <c r="E696" t="s">
        <v>192</v>
      </c>
      <c r="F696" t="s">
        <v>26</v>
      </c>
      <c r="N696">
        <v>0.19</v>
      </c>
    </row>
    <row r="697" spans="1:14" ht="15" customHeight="1">
      <c r="A697" s="82" t="s">
        <v>87</v>
      </c>
      <c r="B697" t="s">
        <v>78</v>
      </c>
      <c r="C697" t="s">
        <v>19</v>
      </c>
      <c r="D697" t="s">
        <v>21</v>
      </c>
      <c r="E697" t="s">
        <v>192</v>
      </c>
      <c r="F697" t="s">
        <v>26</v>
      </c>
      <c r="N697">
        <v>0.11</v>
      </c>
    </row>
    <row r="698" spans="1:14" ht="15" customHeight="1">
      <c r="A698" s="82" t="s">
        <v>87</v>
      </c>
      <c r="B698" t="s">
        <v>76</v>
      </c>
      <c r="C698" t="s">
        <v>19</v>
      </c>
      <c r="D698" t="s">
        <v>21</v>
      </c>
      <c r="E698" t="s">
        <v>192</v>
      </c>
      <c r="F698" t="s">
        <v>26</v>
      </c>
      <c r="N698">
        <v>0.3</v>
      </c>
    </row>
    <row r="699" spans="1:14" ht="15" customHeight="1">
      <c r="A699" s="82" t="s">
        <v>88</v>
      </c>
      <c r="B699" t="s">
        <v>74</v>
      </c>
      <c r="C699" t="s">
        <v>19</v>
      </c>
      <c r="D699" t="s">
        <v>21</v>
      </c>
      <c r="E699" t="s">
        <v>192</v>
      </c>
      <c r="F699" t="s">
        <v>26</v>
      </c>
      <c r="N699">
        <v>0.02</v>
      </c>
    </row>
    <row r="700" spans="1:14" ht="15" customHeight="1">
      <c r="A700" s="82" t="s">
        <v>88</v>
      </c>
      <c r="B700" t="s">
        <v>75</v>
      </c>
      <c r="C700" t="s">
        <v>19</v>
      </c>
      <c r="D700" t="s">
        <v>21</v>
      </c>
      <c r="E700" t="s">
        <v>192</v>
      </c>
      <c r="F700" t="s">
        <v>26</v>
      </c>
      <c r="N700">
        <v>0.01</v>
      </c>
    </row>
    <row r="701" spans="1:14" ht="15" customHeight="1">
      <c r="A701" s="82" t="s">
        <v>88</v>
      </c>
      <c r="B701" t="s">
        <v>82</v>
      </c>
      <c r="C701" t="s">
        <v>19</v>
      </c>
      <c r="D701" t="s">
        <v>21</v>
      </c>
      <c r="E701" t="s">
        <v>192</v>
      </c>
      <c r="F701" t="s">
        <v>26</v>
      </c>
      <c r="N701">
        <v>7.0000000000000007E-2</v>
      </c>
    </row>
    <row r="702" spans="1:14" ht="15" customHeight="1">
      <c r="A702" s="82" t="s">
        <v>88</v>
      </c>
      <c r="B702" t="s">
        <v>73</v>
      </c>
      <c r="C702" t="s">
        <v>19</v>
      </c>
      <c r="D702" t="s">
        <v>21</v>
      </c>
      <c r="E702" t="s">
        <v>192</v>
      </c>
      <c r="F702" t="s">
        <v>26</v>
      </c>
      <c r="N702">
        <v>0.03</v>
      </c>
    </row>
    <row r="703" spans="1:14" ht="15" customHeight="1">
      <c r="A703" s="82" t="s">
        <v>88</v>
      </c>
      <c r="B703" t="s">
        <v>72</v>
      </c>
      <c r="C703" t="s">
        <v>19</v>
      </c>
      <c r="D703" t="s">
        <v>21</v>
      </c>
      <c r="E703" t="s">
        <v>192</v>
      </c>
      <c r="F703" t="s">
        <v>26</v>
      </c>
      <c r="N703">
        <v>0.03</v>
      </c>
    </row>
    <row r="704" spans="1:14" ht="15" customHeight="1">
      <c r="A704" s="82" t="s">
        <v>88</v>
      </c>
      <c r="B704" t="s">
        <v>70</v>
      </c>
      <c r="C704" t="s">
        <v>19</v>
      </c>
      <c r="D704" t="s">
        <v>21</v>
      </c>
      <c r="E704" t="s">
        <v>192</v>
      </c>
      <c r="F704" t="s">
        <v>26</v>
      </c>
      <c r="N704">
        <v>0.03</v>
      </c>
    </row>
    <row r="705" spans="1:14" ht="15" customHeight="1">
      <c r="A705" s="82" t="s">
        <v>88</v>
      </c>
      <c r="B705" t="s">
        <v>79</v>
      </c>
      <c r="C705" t="s">
        <v>19</v>
      </c>
      <c r="D705" t="s">
        <v>21</v>
      </c>
      <c r="E705" t="s">
        <v>192</v>
      </c>
      <c r="F705" t="s">
        <v>26</v>
      </c>
      <c r="N705">
        <v>7.0000000000000007E-2</v>
      </c>
    </row>
    <row r="706" spans="1:14" ht="15" customHeight="1">
      <c r="A706" s="82" t="s">
        <v>89</v>
      </c>
      <c r="B706" t="s">
        <v>77</v>
      </c>
      <c r="C706" t="s">
        <v>19</v>
      </c>
      <c r="D706" t="s">
        <v>21</v>
      </c>
      <c r="E706" t="s">
        <v>192</v>
      </c>
      <c r="F706" t="s">
        <v>26</v>
      </c>
      <c r="N706">
        <v>0.19</v>
      </c>
    </row>
    <row r="707" spans="1:14" ht="15" customHeight="1">
      <c r="A707" s="82" t="s">
        <v>89</v>
      </c>
      <c r="B707" t="s">
        <v>78</v>
      </c>
      <c r="C707" t="s">
        <v>19</v>
      </c>
      <c r="D707" t="s">
        <v>21</v>
      </c>
      <c r="E707" t="s">
        <v>192</v>
      </c>
      <c r="F707" t="s">
        <v>26</v>
      </c>
      <c r="N707">
        <v>0.11</v>
      </c>
    </row>
    <row r="708" spans="1:14" ht="15" customHeight="1">
      <c r="A708" s="82" t="s">
        <v>89</v>
      </c>
      <c r="B708" t="s">
        <v>82</v>
      </c>
      <c r="C708" t="s">
        <v>19</v>
      </c>
      <c r="D708" t="s">
        <v>21</v>
      </c>
      <c r="E708" t="s">
        <v>192</v>
      </c>
      <c r="F708" t="s">
        <v>26</v>
      </c>
      <c r="N708">
        <v>0.35</v>
      </c>
    </row>
    <row r="709" spans="1:14" ht="15" customHeight="1">
      <c r="A709" s="82" t="s">
        <v>89</v>
      </c>
      <c r="B709" t="s">
        <v>76</v>
      </c>
      <c r="C709" t="s">
        <v>19</v>
      </c>
      <c r="D709" t="s">
        <v>21</v>
      </c>
      <c r="E709" t="s">
        <v>192</v>
      </c>
      <c r="F709" t="s">
        <v>26</v>
      </c>
      <c r="N709">
        <v>0.3</v>
      </c>
    </row>
    <row r="710" spans="1:14" ht="15" customHeight="1">
      <c r="A710" s="82" t="s">
        <v>89</v>
      </c>
      <c r="B710" t="s">
        <v>72</v>
      </c>
      <c r="C710" t="s">
        <v>19</v>
      </c>
      <c r="D710" t="s">
        <v>21</v>
      </c>
      <c r="E710" t="s">
        <v>192</v>
      </c>
      <c r="F710" t="s">
        <v>26</v>
      </c>
      <c r="N710">
        <v>0.3</v>
      </c>
    </row>
    <row r="711" spans="1:14" ht="15" customHeight="1">
      <c r="A711" s="82" t="s">
        <v>89</v>
      </c>
      <c r="B711" t="s">
        <v>70</v>
      </c>
      <c r="C711" t="s">
        <v>19</v>
      </c>
      <c r="D711" t="s">
        <v>21</v>
      </c>
      <c r="E711" t="s">
        <v>192</v>
      </c>
      <c r="F711" t="s">
        <v>26</v>
      </c>
      <c r="N711">
        <v>0.3</v>
      </c>
    </row>
    <row r="712" spans="1:14" ht="15" customHeight="1">
      <c r="A712" s="82" t="s">
        <v>89</v>
      </c>
      <c r="B712" t="s">
        <v>79</v>
      </c>
      <c r="C712" t="s">
        <v>19</v>
      </c>
      <c r="D712" t="s">
        <v>21</v>
      </c>
      <c r="E712" t="s">
        <v>192</v>
      </c>
      <c r="F712" t="s">
        <v>26</v>
      </c>
      <c r="N712">
        <v>0.35</v>
      </c>
    </row>
    <row r="713" spans="1:14" ht="15" customHeight="1">
      <c r="A713" s="82" t="s">
        <v>115</v>
      </c>
      <c r="B713" t="s">
        <v>50</v>
      </c>
      <c r="C713" t="s">
        <v>19</v>
      </c>
      <c r="D713" t="s">
        <v>21</v>
      </c>
      <c r="E713" t="s">
        <v>192</v>
      </c>
      <c r="F713" t="s">
        <v>26</v>
      </c>
      <c r="G713" t="s">
        <v>160</v>
      </c>
      <c r="H713" t="s">
        <v>124</v>
      </c>
      <c r="J713" t="s">
        <v>125</v>
      </c>
      <c r="K713" t="s">
        <v>161</v>
      </c>
      <c r="L713" t="s">
        <v>131</v>
      </c>
      <c r="M713" t="s">
        <v>128</v>
      </c>
      <c r="N713">
        <v>0.45</v>
      </c>
    </row>
    <row r="714" spans="1:14" ht="15" customHeight="1">
      <c r="A714" s="82" t="s">
        <v>115</v>
      </c>
      <c r="B714" t="s">
        <v>59</v>
      </c>
      <c r="C714" t="s">
        <v>19</v>
      </c>
      <c r="D714" t="s">
        <v>21</v>
      </c>
      <c r="E714" t="s">
        <v>192</v>
      </c>
      <c r="F714" t="s">
        <v>26</v>
      </c>
      <c r="G714" t="s">
        <v>198</v>
      </c>
      <c r="H714" t="s">
        <v>133</v>
      </c>
      <c r="J714" t="s">
        <v>125</v>
      </c>
      <c r="K714" t="s">
        <v>163</v>
      </c>
      <c r="L714" t="s">
        <v>135</v>
      </c>
      <c r="M714" t="s">
        <v>128</v>
      </c>
      <c r="N714">
        <v>6.67</v>
      </c>
    </row>
    <row r="715" spans="1:14" ht="15" customHeight="1">
      <c r="A715" s="82" t="s">
        <v>115</v>
      </c>
      <c r="B715" t="s">
        <v>60</v>
      </c>
      <c r="C715" t="s">
        <v>19</v>
      </c>
      <c r="D715" t="s">
        <v>21</v>
      </c>
      <c r="E715" t="s">
        <v>192</v>
      </c>
      <c r="F715" t="s">
        <v>26</v>
      </c>
      <c r="G715" t="s">
        <v>190</v>
      </c>
      <c r="H715" t="s">
        <v>133</v>
      </c>
      <c r="J715" t="s">
        <v>125</v>
      </c>
      <c r="K715" t="s">
        <v>165</v>
      </c>
      <c r="L715" t="s">
        <v>135</v>
      </c>
      <c r="M715" t="s">
        <v>128</v>
      </c>
      <c r="N715">
        <v>0.04</v>
      </c>
    </row>
    <row r="716" spans="1:14" ht="15" customHeight="1">
      <c r="A716" s="82" t="s">
        <v>115</v>
      </c>
      <c r="B716" t="s">
        <v>61</v>
      </c>
      <c r="C716" t="s">
        <v>19</v>
      </c>
      <c r="D716" t="s">
        <v>21</v>
      </c>
      <c r="E716" t="s">
        <v>192</v>
      </c>
      <c r="F716" t="s">
        <v>26</v>
      </c>
      <c r="G716" t="s">
        <v>166</v>
      </c>
      <c r="H716" t="s">
        <v>133</v>
      </c>
      <c r="I716" t="s">
        <v>139</v>
      </c>
      <c r="J716" t="s">
        <v>125</v>
      </c>
      <c r="K716" t="s">
        <v>167</v>
      </c>
      <c r="L716" t="s">
        <v>135</v>
      </c>
      <c r="M716" t="s">
        <v>128</v>
      </c>
      <c r="N716">
        <v>0.15</v>
      </c>
    </row>
    <row r="717" spans="1:14" ht="15" customHeight="1">
      <c r="A717" s="82" t="s">
        <v>115</v>
      </c>
      <c r="B717" t="s">
        <v>56</v>
      </c>
      <c r="C717" t="s">
        <v>19</v>
      </c>
      <c r="D717" t="s">
        <v>21</v>
      </c>
      <c r="E717" t="s">
        <v>192</v>
      </c>
      <c r="F717" t="s">
        <v>26</v>
      </c>
      <c r="N717">
        <v>6.71</v>
      </c>
    </row>
    <row r="718" spans="1:14" ht="15" customHeight="1">
      <c r="A718" s="82" t="s">
        <v>115</v>
      </c>
      <c r="B718" t="s">
        <v>53</v>
      </c>
      <c r="C718" t="s">
        <v>19</v>
      </c>
      <c r="D718" t="s">
        <v>21</v>
      </c>
      <c r="E718" t="s">
        <v>192</v>
      </c>
      <c r="F718" t="s">
        <v>26</v>
      </c>
      <c r="N718">
        <v>6.85</v>
      </c>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8064A2"/>
  </sheetPr>
  <dimension ref="A1:W718"/>
  <sheetViews>
    <sheetView tabSelected="1" topLeftCell="A24" workbookViewId="0">
      <selection activeCell="U25" sqref="U25"/>
    </sheetView>
  </sheetViews>
  <sheetFormatPr baseColWidth="10" defaultColWidth="8.88671875" defaultRowHeight="14.4"/>
  <cols>
    <col min="1" max="1" width="47" customWidth="1"/>
    <col min="2" max="2" width="19" customWidth="1"/>
    <col min="3" max="3" width="15" customWidth="1"/>
    <col min="4" max="4" width="8.6640625" bestFit="1" customWidth="1"/>
    <col min="5" max="5" width="6.44140625" bestFit="1" customWidth="1"/>
    <col min="6" max="6" width="5.5546875" bestFit="1" customWidth="1"/>
    <col min="7" max="7" width="66.5546875" hidden="1" customWidth="1"/>
    <col min="8" max="8" width="36.5546875" hidden="1" customWidth="1"/>
    <col min="9" max="9" width="159.33203125" hidden="1" customWidth="1"/>
    <col min="10" max="10" width="22.6640625" hidden="1" customWidth="1"/>
    <col min="11" max="11" width="46.44140625" hidden="1" customWidth="1"/>
    <col min="12" max="12" width="23.109375" hidden="1" customWidth="1"/>
    <col min="13" max="13" width="18.5546875" hidden="1" customWidth="1"/>
    <col min="14" max="14" width="5.5546875" bestFit="1" customWidth="1"/>
    <col min="15" max="15" width="8" bestFit="1" customWidth="1"/>
    <col min="16" max="16" width="10" bestFit="1" customWidth="1"/>
    <col min="17" max="17" width="7.5546875" bestFit="1" customWidth="1"/>
    <col min="18" max="18" width="7.88671875" bestFit="1" customWidth="1"/>
    <col min="19" max="19" width="9.77734375" bestFit="1" customWidth="1"/>
    <col min="20" max="20" width="6.21875" bestFit="1" customWidth="1"/>
    <col min="21" max="21" width="14" customWidth="1"/>
    <col min="22" max="22" width="17" customWidth="1"/>
    <col min="23" max="23" width="15" customWidth="1"/>
  </cols>
  <sheetData>
    <row r="1" spans="1:23" ht="15" customHeight="1">
      <c r="A1" s="103" t="s">
        <v>544</v>
      </c>
      <c r="B1" s="103" t="s">
        <v>545</v>
      </c>
      <c r="C1" s="103" t="s">
        <v>17</v>
      </c>
      <c r="D1" s="103" t="s">
        <v>20</v>
      </c>
      <c r="E1" s="103" t="s">
        <v>22</v>
      </c>
      <c r="F1" s="103" t="s">
        <v>25</v>
      </c>
      <c r="G1" s="103" t="s">
        <v>27</v>
      </c>
      <c r="H1" s="103" t="s">
        <v>30</v>
      </c>
      <c r="I1" s="103" t="s">
        <v>32</v>
      </c>
      <c r="J1" s="103" t="s">
        <v>34</v>
      </c>
      <c r="K1" s="103" t="s">
        <v>36</v>
      </c>
      <c r="L1" s="103" t="s">
        <v>38</v>
      </c>
      <c r="M1" s="103" t="s">
        <v>43</v>
      </c>
      <c r="N1" s="103" t="s">
        <v>546</v>
      </c>
      <c r="O1" s="103" t="s">
        <v>547</v>
      </c>
      <c r="P1" s="103" t="s">
        <v>548</v>
      </c>
      <c r="Q1" s="103" t="s">
        <v>549</v>
      </c>
      <c r="R1" s="103" t="s">
        <v>550</v>
      </c>
      <c r="S1" s="103" t="s">
        <v>551</v>
      </c>
      <c r="T1" s="103" t="s">
        <v>552</v>
      </c>
      <c r="U1" s="103" t="s">
        <v>553</v>
      </c>
      <c r="V1" s="103" t="s">
        <v>554</v>
      </c>
      <c r="W1" s="103" t="s">
        <v>555</v>
      </c>
    </row>
    <row r="2" spans="1:23" ht="15" customHeight="1">
      <c r="A2" s="82" t="s">
        <v>50</v>
      </c>
      <c r="B2" t="s">
        <v>86</v>
      </c>
      <c r="C2" t="s">
        <v>19</v>
      </c>
      <c r="D2" t="s">
        <v>21</v>
      </c>
      <c r="E2" t="s">
        <v>122</v>
      </c>
      <c r="F2" t="s">
        <v>26</v>
      </c>
      <c r="G2" t="s">
        <v>123</v>
      </c>
      <c r="H2" t="s">
        <v>124</v>
      </c>
      <c r="J2" t="s">
        <v>125</v>
      </c>
      <c r="K2" t="s">
        <v>126</v>
      </c>
      <c r="L2" t="s">
        <v>127</v>
      </c>
      <c r="M2" t="s">
        <v>128</v>
      </c>
      <c r="N2">
        <v>7.57</v>
      </c>
      <c r="Q2">
        <v>7.57</v>
      </c>
      <c r="R2">
        <v>0.38</v>
      </c>
      <c r="S2">
        <v>0.1</v>
      </c>
      <c r="T2">
        <v>0</v>
      </c>
      <c r="U2">
        <v>500000000</v>
      </c>
      <c r="V2">
        <v>0</v>
      </c>
      <c r="W2" t="s">
        <v>556</v>
      </c>
    </row>
    <row r="3" spans="1:23" ht="15" customHeight="1">
      <c r="A3" s="82" t="s">
        <v>50</v>
      </c>
      <c r="B3" t="s">
        <v>116</v>
      </c>
      <c r="C3" t="s">
        <v>19</v>
      </c>
      <c r="D3" t="s">
        <v>21</v>
      </c>
      <c r="E3" t="s">
        <v>122</v>
      </c>
      <c r="F3" t="s">
        <v>26</v>
      </c>
      <c r="G3" t="s">
        <v>129</v>
      </c>
      <c r="H3" t="s">
        <v>124</v>
      </c>
      <c r="J3" t="s">
        <v>125</v>
      </c>
      <c r="K3" t="s">
        <v>130</v>
      </c>
      <c r="L3" t="s">
        <v>131</v>
      </c>
      <c r="M3" t="s">
        <v>128</v>
      </c>
      <c r="N3">
        <v>2.59</v>
      </c>
      <c r="Q3">
        <v>2.58</v>
      </c>
      <c r="R3">
        <v>0.13</v>
      </c>
      <c r="S3">
        <v>0.1</v>
      </c>
      <c r="T3">
        <v>0</v>
      </c>
      <c r="U3">
        <v>500000000</v>
      </c>
      <c r="V3">
        <v>0</v>
      </c>
      <c r="W3" t="s">
        <v>556</v>
      </c>
    </row>
    <row r="4" spans="1:23" ht="15" customHeight="1">
      <c r="A4" s="82" t="s">
        <v>50</v>
      </c>
      <c r="B4" t="s">
        <v>85</v>
      </c>
      <c r="C4" t="s">
        <v>19</v>
      </c>
      <c r="D4" t="s">
        <v>21</v>
      </c>
      <c r="E4" t="s">
        <v>122</v>
      </c>
      <c r="F4" t="s">
        <v>26</v>
      </c>
      <c r="N4">
        <v>7.57</v>
      </c>
      <c r="T4">
        <v>0</v>
      </c>
      <c r="U4">
        <v>500000000</v>
      </c>
      <c r="W4" t="s">
        <v>557</v>
      </c>
    </row>
    <row r="5" spans="1:23" ht="15" customHeight="1">
      <c r="A5" s="82" t="s">
        <v>53</v>
      </c>
      <c r="B5" t="s">
        <v>93</v>
      </c>
      <c r="C5" t="s">
        <v>19</v>
      </c>
      <c r="D5" t="s">
        <v>21</v>
      </c>
      <c r="E5" t="s">
        <v>122</v>
      </c>
      <c r="F5" t="s">
        <v>26</v>
      </c>
      <c r="N5">
        <v>0</v>
      </c>
      <c r="O5">
        <v>0</v>
      </c>
      <c r="P5">
        <v>0</v>
      </c>
      <c r="T5">
        <v>0</v>
      </c>
      <c r="U5">
        <v>500000000</v>
      </c>
      <c r="W5" t="s">
        <v>558</v>
      </c>
    </row>
    <row r="6" spans="1:23" ht="15" customHeight="1">
      <c r="A6" s="82" t="s">
        <v>53</v>
      </c>
      <c r="B6" t="s">
        <v>98</v>
      </c>
      <c r="C6" t="s">
        <v>19</v>
      </c>
      <c r="D6" t="s">
        <v>21</v>
      </c>
      <c r="E6" t="s">
        <v>122</v>
      </c>
      <c r="F6" t="s">
        <v>26</v>
      </c>
      <c r="N6">
        <v>5.75</v>
      </c>
      <c r="O6">
        <v>5.75</v>
      </c>
      <c r="P6">
        <v>5.75</v>
      </c>
      <c r="T6">
        <v>0</v>
      </c>
      <c r="U6">
        <v>500000000</v>
      </c>
      <c r="W6" t="s">
        <v>558</v>
      </c>
    </row>
    <row r="7" spans="1:23" ht="15" customHeight="1">
      <c r="A7" s="82" t="s">
        <v>53</v>
      </c>
      <c r="B7" t="s">
        <v>96</v>
      </c>
      <c r="C7" t="s">
        <v>19</v>
      </c>
      <c r="D7" t="s">
        <v>21</v>
      </c>
      <c r="E7" t="s">
        <v>122</v>
      </c>
      <c r="F7" t="s">
        <v>26</v>
      </c>
      <c r="N7">
        <v>5.75</v>
      </c>
      <c r="O7">
        <v>5.75</v>
      </c>
      <c r="P7">
        <v>5.75</v>
      </c>
      <c r="T7">
        <v>0</v>
      </c>
      <c r="U7">
        <v>500000000</v>
      </c>
      <c r="W7" t="s">
        <v>558</v>
      </c>
    </row>
    <row r="8" spans="1:23" ht="15" customHeight="1">
      <c r="A8" s="82" t="s">
        <v>53</v>
      </c>
      <c r="B8" t="s">
        <v>99</v>
      </c>
      <c r="C8" t="s">
        <v>19</v>
      </c>
      <c r="D8" t="s">
        <v>21</v>
      </c>
      <c r="E8" t="s">
        <v>122</v>
      </c>
      <c r="F8" t="s">
        <v>26</v>
      </c>
      <c r="N8">
        <v>0</v>
      </c>
      <c r="O8">
        <v>0</v>
      </c>
      <c r="P8">
        <v>0</v>
      </c>
      <c r="T8">
        <v>0</v>
      </c>
      <c r="U8">
        <v>500000000</v>
      </c>
      <c r="W8" t="s">
        <v>558</v>
      </c>
    </row>
    <row r="9" spans="1:23" ht="15" customHeight="1">
      <c r="A9" s="82" t="s">
        <v>53</v>
      </c>
      <c r="B9" t="s">
        <v>101</v>
      </c>
      <c r="C9" t="s">
        <v>19</v>
      </c>
      <c r="D9" t="s">
        <v>21</v>
      </c>
      <c r="E9" t="s">
        <v>122</v>
      </c>
      <c r="F9" t="s">
        <v>26</v>
      </c>
      <c r="N9">
        <v>1.47</v>
      </c>
      <c r="O9">
        <v>0</v>
      </c>
      <c r="P9">
        <v>500000000</v>
      </c>
      <c r="T9">
        <v>0</v>
      </c>
      <c r="U9">
        <v>500000000</v>
      </c>
      <c r="W9" t="s">
        <v>559</v>
      </c>
    </row>
    <row r="10" spans="1:23" ht="15" customHeight="1">
      <c r="A10" s="82" t="s">
        <v>53</v>
      </c>
      <c r="B10" t="s">
        <v>102</v>
      </c>
      <c r="C10" t="s">
        <v>19</v>
      </c>
      <c r="D10" t="s">
        <v>21</v>
      </c>
      <c r="E10" t="s">
        <v>122</v>
      </c>
      <c r="F10" t="s">
        <v>26</v>
      </c>
      <c r="N10">
        <v>1.47</v>
      </c>
      <c r="O10">
        <v>0</v>
      </c>
      <c r="P10">
        <v>500000000</v>
      </c>
      <c r="T10">
        <v>0</v>
      </c>
      <c r="U10">
        <v>500000000</v>
      </c>
      <c r="W10" t="s">
        <v>559</v>
      </c>
    </row>
    <row r="11" spans="1:23" ht="15" customHeight="1">
      <c r="A11" s="82" t="s">
        <v>53</v>
      </c>
      <c r="B11" t="s">
        <v>116</v>
      </c>
      <c r="C11" t="s">
        <v>19</v>
      </c>
      <c r="D11" t="s">
        <v>21</v>
      </c>
      <c r="E11" t="s">
        <v>122</v>
      </c>
      <c r="F11" t="s">
        <v>26</v>
      </c>
      <c r="N11">
        <v>4.5199999999999996</v>
      </c>
      <c r="T11">
        <v>0</v>
      </c>
      <c r="U11">
        <v>500000000</v>
      </c>
      <c r="W11" t="s">
        <v>557</v>
      </c>
    </row>
    <row r="12" spans="1:23" ht="15" customHeight="1">
      <c r="A12" s="82" t="s">
        <v>53</v>
      </c>
      <c r="B12" t="s">
        <v>108</v>
      </c>
      <c r="C12" t="s">
        <v>19</v>
      </c>
      <c r="D12" t="s">
        <v>21</v>
      </c>
      <c r="E12" t="s">
        <v>122</v>
      </c>
      <c r="F12" t="s">
        <v>26</v>
      </c>
      <c r="N12">
        <v>0.53</v>
      </c>
      <c r="T12">
        <v>0</v>
      </c>
      <c r="U12">
        <v>500000000</v>
      </c>
      <c r="W12" t="s">
        <v>557</v>
      </c>
    </row>
    <row r="13" spans="1:23" ht="15" customHeight="1">
      <c r="A13" s="82" t="s">
        <v>53</v>
      </c>
      <c r="B13" t="s">
        <v>88</v>
      </c>
      <c r="C13" t="s">
        <v>19</v>
      </c>
      <c r="D13" t="s">
        <v>21</v>
      </c>
      <c r="E13" t="s">
        <v>122</v>
      </c>
      <c r="F13" t="s">
        <v>26</v>
      </c>
      <c r="N13">
        <v>0.46</v>
      </c>
      <c r="T13">
        <v>0</v>
      </c>
      <c r="U13">
        <v>500000000</v>
      </c>
      <c r="W13" t="s">
        <v>557</v>
      </c>
    </row>
    <row r="14" spans="1:23" ht="15" customHeight="1">
      <c r="A14" s="82" t="s">
        <v>53</v>
      </c>
      <c r="B14" t="s">
        <v>89</v>
      </c>
      <c r="C14" t="s">
        <v>19</v>
      </c>
      <c r="D14" t="s">
        <v>21</v>
      </c>
      <c r="E14" t="s">
        <v>122</v>
      </c>
      <c r="F14" t="s">
        <v>26</v>
      </c>
      <c r="N14">
        <v>2.99</v>
      </c>
      <c r="T14">
        <v>0</v>
      </c>
      <c r="U14">
        <v>500000000</v>
      </c>
      <c r="W14" t="s">
        <v>557</v>
      </c>
    </row>
    <row r="15" spans="1:23" ht="15" customHeight="1">
      <c r="A15" s="82" t="s">
        <v>53</v>
      </c>
      <c r="B15" t="s">
        <v>87</v>
      </c>
      <c r="C15" t="s">
        <v>19</v>
      </c>
      <c r="D15" t="s">
        <v>21</v>
      </c>
      <c r="E15" t="s">
        <v>122</v>
      </c>
      <c r="F15" t="s">
        <v>26</v>
      </c>
      <c r="N15">
        <v>3.44</v>
      </c>
      <c r="T15">
        <v>0</v>
      </c>
      <c r="U15">
        <v>500000000</v>
      </c>
      <c r="W15" t="s">
        <v>557</v>
      </c>
    </row>
    <row r="16" spans="1:23" ht="15" customHeight="1">
      <c r="A16" s="82" t="s">
        <v>53</v>
      </c>
      <c r="B16" t="s">
        <v>92</v>
      </c>
      <c r="C16" t="s">
        <v>19</v>
      </c>
      <c r="D16" t="s">
        <v>21</v>
      </c>
      <c r="E16" t="s">
        <v>122</v>
      </c>
      <c r="F16" t="s">
        <v>26</v>
      </c>
      <c r="N16">
        <v>14.4</v>
      </c>
      <c r="O16">
        <v>11.5</v>
      </c>
      <c r="P16">
        <v>500000000</v>
      </c>
      <c r="T16">
        <v>0</v>
      </c>
      <c r="U16">
        <v>500000000</v>
      </c>
      <c r="W16" t="s">
        <v>559</v>
      </c>
    </row>
    <row r="17" spans="1:23" ht="15" customHeight="1">
      <c r="A17" s="82" t="s">
        <v>53</v>
      </c>
      <c r="B17" t="s">
        <v>95</v>
      </c>
      <c r="C17" t="s">
        <v>19</v>
      </c>
      <c r="D17" t="s">
        <v>21</v>
      </c>
      <c r="E17" t="s">
        <v>122</v>
      </c>
      <c r="F17" t="s">
        <v>26</v>
      </c>
      <c r="N17">
        <v>5.75</v>
      </c>
      <c r="O17">
        <v>5.75</v>
      </c>
      <c r="P17">
        <v>5.75</v>
      </c>
      <c r="T17">
        <v>0</v>
      </c>
      <c r="U17">
        <v>500000000</v>
      </c>
      <c r="W17" t="s">
        <v>558</v>
      </c>
    </row>
    <row r="18" spans="1:23" ht="15" customHeight="1">
      <c r="A18" s="82" t="s">
        <v>53</v>
      </c>
      <c r="B18" t="s">
        <v>94</v>
      </c>
      <c r="C18" t="s">
        <v>19</v>
      </c>
      <c r="D18" t="s">
        <v>21</v>
      </c>
      <c r="E18" t="s">
        <v>122</v>
      </c>
      <c r="F18" t="s">
        <v>26</v>
      </c>
      <c r="N18">
        <v>11.5</v>
      </c>
      <c r="O18">
        <v>11.5</v>
      </c>
      <c r="P18">
        <v>11.5</v>
      </c>
      <c r="T18">
        <v>0</v>
      </c>
      <c r="U18">
        <v>500000000</v>
      </c>
      <c r="W18" t="s">
        <v>558</v>
      </c>
    </row>
    <row r="19" spans="1:23" ht="15" customHeight="1">
      <c r="A19" s="82" t="s">
        <v>53</v>
      </c>
      <c r="B19" t="s">
        <v>97</v>
      </c>
      <c r="C19" t="s">
        <v>19</v>
      </c>
      <c r="D19" t="s">
        <v>21</v>
      </c>
      <c r="E19" t="s">
        <v>122</v>
      </c>
      <c r="F19" t="s">
        <v>26</v>
      </c>
      <c r="N19">
        <v>5.75</v>
      </c>
      <c r="O19">
        <v>5.75</v>
      </c>
      <c r="P19">
        <v>5.75</v>
      </c>
      <c r="T19">
        <v>0</v>
      </c>
      <c r="U19">
        <v>500000000</v>
      </c>
      <c r="W19" t="s">
        <v>558</v>
      </c>
    </row>
    <row r="20" spans="1:23" ht="15" customHeight="1">
      <c r="A20" s="82" t="s">
        <v>53</v>
      </c>
      <c r="B20" t="s">
        <v>100</v>
      </c>
      <c r="C20" t="s">
        <v>19</v>
      </c>
      <c r="D20" t="s">
        <v>21</v>
      </c>
      <c r="E20" t="s">
        <v>122</v>
      </c>
      <c r="F20" t="s">
        <v>26</v>
      </c>
      <c r="N20">
        <v>2.94</v>
      </c>
      <c r="O20">
        <v>0</v>
      </c>
      <c r="P20">
        <v>500000000</v>
      </c>
      <c r="T20">
        <v>0</v>
      </c>
      <c r="U20">
        <v>500000000</v>
      </c>
      <c r="W20" t="s">
        <v>559</v>
      </c>
    </row>
    <row r="21" spans="1:23" ht="15" customHeight="1">
      <c r="A21" s="82" t="s">
        <v>53</v>
      </c>
      <c r="B21" t="s">
        <v>91</v>
      </c>
      <c r="C21" t="s">
        <v>19</v>
      </c>
      <c r="D21" t="s">
        <v>21</v>
      </c>
      <c r="E21" t="s">
        <v>122</v>
      </c>
      <c r="F21" t="s">
        <v>26</v>
      </c>
      <c r="N21">
        <v>15.5</v>
      </c>
      <c r="O21">
        <v>12.6</v>
      </c>
      <c r="P21">
        <v>500000000</v>
      </c>
      <c r="T21">
        <v>0</v>
      </c>
      <c r="U21">
        <v>500000000</v>
      </c>
      <c r="W21" t="s">
        <v>559</v>
      </c>
    </row>
    <row r="22" spans="1:23" ht="15" customHeight="1">
      <c r="A22" s="82" t="s">
        <v>53</v>
      </c>
      <c r="B22" t="s">
        <v>90</v>
      </c>
      <c r="C22" t="s">
        <v>19</v>
      </c>
      <c r="D22" t="s">
        <v>21</v>
      </c>
      <c r="E22" t="s">
        <v>122</v>
      </c>
      <c r="F22" t="s">
        <v>26</v>
      </c>
      <c r="N22">
        <v>16</v>
      </c>
      <c r="O22">
        <v>13.1</v>
      </c>
      <c r="P22">
        <v>500000000</v>
      </c>
      <c r="T22">
        <v>0</v>
      </c>
      <c r="U22">
        <v>500000000</v>
      </c>
      <c r="W22" t="s">
        <v>559</v>
      </c>
    </row>
    <row r="23" spans="1:23" ht="15" customHeight="1">
      <c r="A23" s="82" t="s">
        <v>53</v>
      </c>
      <c r="B23" t="s">
        <v>107</v>
      </c>
      <c r="C23" t="s">
        <v>19</v>
      </c>
      <c r="D23" t="s">
        <v>21</v>
      </c>
      <c r="E23" t="s">
        <v>122</v>
      </c>
      <c r="F23" t="s">
        <v>26</v>
      </c>
      <c r="N23">
        <v>0.53</v>
      </c>
      <c r="T23">
        <v>0</v>
      </c>
      <c r="U23">
        <v>500000000</v>
      </c>
      <c r="W23" t="s">
        <v>557</v>
      </c>
    </row>
    <row r="24" spans="1:23" ht="15" customHeight="1">
      <c r="A24" s="82" t="s">
        <v>53</v>
      </c>
      <c r="B24" t="s">
        <v>105</v>
      </c>
      <c r="C24" t="s">
        <v>19</v>
      </c>
      <c r="D24" t="s">
        <v>21</v>
      </c>
      <c r="E24" t="s">
        <v>122</v>
      </c>
      <c r="F24" t="s">
        <v>26</v>
      </c>
      <c r="N24">
        <v>1.06</v>
      </c>
      <c r="T24">
        <v>0</v>
      </c>
      <c r="U24">
        <v>500000000</v>
      </c>
      <c r="W24" t="s">
        <v>557</v>
      </c>
    </row>
    <row r="25" spans="1:23" ht="15" customHeight="1">
      <c r="A25" s="82" t="s">
        <v>53</v>
      </c>
      <c r="B25" t="s">
        <v>103</v>
      </c>
      <c r="C25" t="s">
        <v>19</v>
      </c>
      <c r="D25" t="s">
        <v>21</v>
      </c>
      <c r="E25" t="s">
        <v>122</v>
      </c>
      <c r="F25" t="s">
        <v>26</v>
      </c>
      <c r="N25">
        <v>1.06</v>
      </c>
      <c r="T25">
        <v>0</v>
      </c>
      <c r="U25">
        <v>500000000</v>
      </c>
      <c r="W25" t="s">
        <v>557</v>
      </c>
    </row>
    <row r="26" spans="1:23" ht="15" customHeight="1">
      <c r="A26" s="82" t="s">
        <v>56</v>
      </c>
      <c r="B26" t="s">
        <v>93</v>
      </c>
      <c r="C26" t="s">
        <v>19</v>
      </c>
      <c r="D26" t="s">
        <v>21</v>
      </c>
      <c r="E26" t="s">
        <v>122</v>
      </c>
      <c r="F26" t="s">
        <v>26</v>
      </c>
      <c r="N26">
        <v>0</v>
      </c>
      <c r="O26">
        <v>0</v>
      </c>
      <c r="P26">
        <v>0</v>
      </c>
      <c r="T26">
        <v>0</v>
      </c>
      <c r="U26">
        <v>500000000</v>
      </c>
      <c r="W26" t="s">
        <v>558</v>
      </c>
    </row>
    <row r="27" spans="1:23" ht="15" customHeight="1">
      <c r="A27" s="82" t="s">
        <v>56</v>
      </c>
      <c r="B27" t="s">
        <v>98</v>
      </c>
      <c r="C27" t="s">
        <v>19</v>
      </c>
      <c r="D27" t="s">
        <v>21</v>
      </c>
      <c r="E27" t="s">
        <v>122</v>
      </c>
      <c r="F27" t="s">
        <v>26</v>
      </c>
      <c r="N27">
        <v>5.75</v>
      </c>
      <c r="O27">
        <v>5.75</v>
      </c>
      <c r="P27">
        <v>5.75</v>
      </c>
      <c r="T27">
        <v>0</v>
      </c>
      <c r="U27">
        <v>500000000</v>
      </c>
      <c r="W27" t="s">
        <v>558</v>
      </c>
    </row>
    <row r="28" spans="1:23" ht="15" customHeight="1">
      <c r="A28" s="82" t="s">
        <v>56</v>
      </c>
      <c r="B28" t="s">
        <v>96</v>
      </c>
      <c r="C28" t="s">
        <v>19</v>
      </c>
      <c r="D28" t="s">
        <v>21</v>
      </c>
      <c r="E28" t="s">
        <v>122</v>
      </c>
      <c r="F28" t="s">
        <v>26</v>
      </c>
      <c r="N28">
        <v>5.75</v>
      </c>
      <c r="O28">
        <v>5.75</v>
      </c>
      <c r="P28">
        <v>5.75</v>
      </c>
      <c r="T28">
        <v>0</v>
      </c>
      <c r="U28">
        <v>500000000</v>
      </c>
      <c r="W28" t="s">
        <v>558</v>
      </c>
    </row>
    <row r="29" spans="1:23" ht="15" customHeight="1">
      <c r="A29" s="82" t="s">
        <v>56</v>
      </c>
      <c r="B29" t="s">
        <v>99</v>
      </c>
      <c r="C29" t="s">
        <v>19</v>
      </c>
      <c r="D29" t="s">
        <v>21</v>
      </c>
      <c r="E29" t="s">
        <v>122</v>
      </c>
      <c r="F29" t="s">
        <v>26</v>
      </c>
      <c r="N29">
        <v>0</v>
      </c>
      <c r="O29">
        <v>0</v>
      </c>
      <c r="P29">
        <v>0</v>
      </c>
      <c r="T29">
        <v>0</v>
      </c>
      <c r="U29">
        <v>500000000</v>
      </c>
      <c r="W29" t="s">
        <v>558</v>
      </c>
    </row>
    <row r="30" spans="1:23" ht="15" customHeight="1">
      <c r="A30" s="82" t="s">
        <v>56</v>
      </c>
      <c r="B30" t="s">
        <v>101</v>
      </c>
      <c r="C30" t="s">
        <v>19</v>
      </c>
      <c r="D30" t="s">
        <v>21</v>
      </c>
      <c r="E30" t="s">
        <v>122</v>
      </c>
      <c r="F30" t="s">
        <v>26</v>
      </c>
      <c r="N30">
        <v>1.47</v>
      </c>
      <c r="O30">
        <v>0</v>
      </c>
      <c r="P30">
        <v>500000000</v>
      </c>
      <c r="T30">
        <v>0</v>
      </c>
      <c r="U30">
        <v>500000000</v>
      </c>
      <c r="W30" t="s">
        <v>559</v>
      </c>
    </row>
    <row r="31" spans="1:23" ht="15" customHeight="1">
      <c r="A31" s="82" t="s">
        <v>56</v>
      </c>
      <c r="B31" t="s">
        <v>102</v>
      </c>
      <c r="C31" t="s">
        <v>19</v>
      </c>
      <c r="D31" t="s">
        <v>21</v>
      </c>
      <c r="E31" t="s">
        <v>122</v>
      </c>
      <c r="F31" t="s">
        <v>26</v>
      </c>
      <c r="N31">
        <v>1.47</v>
      </c>
      <c r="O31">
        <v>0</v>
      </c>
      <c r="P31">
        <v>500000000</v>
      </c>
      <c r="T31">
        <v>0</v>
      </c>
      <c r="U31">
        <v>500000000</v>
      </c>
      <c r="W31" t="s">
        <v>559</v>
      </c>
    </row>
    <row r="32" spans="1:23" ht="15" customHeight="1">
      <c r="A32" s="82" t="s">
        <v>56</v>
      </c>
      <c r="B32" t="s">
        <v>116</v>
      </c>
      <c r="C32" t="s">
        <v>19</v>
      </c>
      <c r="D32" t="s">
        <v>21</v>
      </c>
      <c r="E32" t="s">
        <v>122</v>
      </c>
      <c r="F32" t="s">
        <v>26</v>
      </c>
      <c r="N32">
        <v>4.3600000000000003</v>
      </c>
      <c r="T32">
        <v>0</v>
      </c>
      <c r="U32">
        <v>500000000</v>
      </c>
      <c r="W32" t="s">
        <v>557</v>
      </c>
    </row>
    <row r="33" spans="1:23" ht="15" customHeight="1">
      <c r="A33" s="82" t="s">
        <v>56</v>
      </c>
      <c r="B33" t="s">
        <v>92</v>
      </c>
      <c r="C33" t="s">
        <v>19</v>
      </c>
      <c r="D33" t="s">
        <v>21</v>
      </c>
      <c r="E33" t="s">
        <v>122</v>
      </c>
      <c r="F33" t="s">
        <v>26</v>
      </c>
      <c r="N33">
        <v>14.4</v>
      </c>
      <c r="O33">
        <v>11.5</v>
      </c>
      <c r="P33">
        <v>500000000</v>
      </c>
      <c r="T33">
        <v>0</v>
      </c>
      <c r="U33">
        <v>500000000</v>
      </c>
      <c r="W33" t="s">
        <v>559</v>
      </c>
    </row>
    <row r="34" spans="1:23" ht="15" customHeight="1">
      <c r="A34" s="82" t="s">
        <v>56</v>
      </c>
      <c r="B34" t="s">
        <v>95</v>
      </c>
      <c r="C34" t="s">
        <v>19</v>
      </c>
      <c r="D34" t="s">
        <v>21</v>
      </c>
      <c r="E34" t="s">
        <v>122</v>
      </c>
      <c r="F34" t="s">
        <v>26</v>
      </c>
      <c r="N34">
        <v>5.75</v>
      </c>
      <c r="O34">
        <v>5.75</v>
      </c>
      <c r="P34">
        <v>5.75</v>
      </c>
      <c r="T34">
        <v>0</v>
      </c>
      <c r="U34">
        <v>500000000</v>
      </c>
      <c r="W34" t="s">
        <v>558</v>
      </c>
    </row>
    <row r="35" spans="1:23" ht="15" customHeight="1">
      <c r="A35" s="82" t="s">
        <v>56</v>
      </c>
      <c r="B35" t="s">
        <v>94</v>
      </c>
      <c r="C35" t="s">
        <v>19</v>
      </c>
      <c r="D35" t="s">
        <v>21</v>
      </c>
      <c r="E35" t="s">
        <v>122</v>
      </c>
      <c r="F35" t="s">
        <v>26</v>
      </c>
      <c r="N35">
        <v>11.5</v>
      </c>
      <c r="O35">
        <v>11.5</v>
      </c>
      <c r="P35">
        <v>11.5</v>
      </c>
      <c r="T35">
        <v>0</v>
      </c>
      <c r="U35">
        <v>500000000</v>
      </c>
      <c r="W35" t="s">
        <v>558</v>
      </c>
    </row>
    <row r="36" spans="1:23" ht="15" customHeight="1">
      <c r="A36" s="82" t="s">
        <v>56</v>
      </c>
      <c r="B36" t="s">
        <v>97</v>
      </c>
      <c r="C36" t="s">
        <v>19</v>
      </c>
      <c r="D36" t="s">
        <v>21</v>
      </c>
      <c r="E36" t="s">
        <v>122</v>
      </c>
      <c r="F36" t="s">
        <v>26</v>
      </c>
      <c r="N36">
        <v>5.75</v>
      </c>
      <c r="O36">
        <v>5.75</v>
      </c>
      <c r="P36">
        <v>5.75</v>
      </c>
      <c r="T36">
        <v>0</v>
      </c>
      <c r="U36">
        <v>500000000</v>
      </c>
      <c r="W36" t="s">
        <v>558</v>
      </c>
    </row>
    <row r="37" spans="1:23" ht="15" customHeight="1">
      <c r="A37" s="82" t="s">
        <v>56</v>
      </c>
      <c r="B37" t="s">
        <v>100</v>
      </c>
      <c r="C37" t="s">
        <v>19</v>
      </c>
      <c r="D37" t="s">
        <v>21</v>
      </c>
      <c r="E37" t="s">
        <v>122</v>
      </c>
      <c r="F37" t="s">
        <v>26</v>
      </c>
      <c r="N37">
        <v>2.94</v>
      </c>
      <c r="O37">
        <v>0</v>
      </c>
      <c r="P37">
        <v>500000000</v>
      </c>
      <c r="T37">
        <v>0</v>
      </c>
      <c r="U37">
        <v>500000000</v>
      </c>
      <c r="W37" t="s">
        <v>559</v>
      </c>
    </row>
    <row r="38" spans="1:23" ht="15" customHeight="1">
      <c r="A38" s="82" t="s">
        <v>56</v>
      </c>
      <c r="B38" t="s">
        <v>91</v>
      </c>
      <c r="C38" t="s">
        <v>19</v>
      </c>
      <c r="D38" t="s">
        <v>21</v>
      </c>
      <c r="E38" t="s">
        <v>122</v>
      </c>
      <c r="F38" t="s">
        <v>26</v>
      </c>
      <c r="N38">
        <v>14.4</v>
      </c>
      <c r="O38">
        <v>11.5</v>
      </c>
      <c r="P38">
        <v>500000000</v>
      </c>
      <c r="T38">
        <v>0</v>
      </c>
      <c r="U38">
        <v>500000000</v>
      </c>
      <c r="W38" t="s">
        <v>559</v>
      </c>
    </row>
    <row r="39" spans="1:23" ht="15" customHeight="1">
      <c r="A39" s="82" t="s">
        <v>56</v>
      </c>
      <c r="B39" t="s">
        <v>90</v>
      </c>
      <c r="C39" t="s">
        <v>19</v>
      </c>
      <c r="D39" t="s">
        <v>21</v>
      </c>
      <c r="E39" t="s">
        <v>122</v>
      </c>
      <c r="F39" t="s">
        <v>26</v>
      </c>
      <c r="N39">
        <v>14.4</v>
      </c>
      <c r="O39">
        <v>11.5</v>
      </c>
      <c r="P39">
        <v>500000000</v>
      </c>
      <c r="T39">
        <v>0</v>
      </c>
      <c r="U39">
        <v>500000000</v>
      </c>
      <c r="W39" t="s">
        <v>559</v>
      </c>
    </row>
    <row r="40" spans="1:23" ht="15" customHeight="1">
      <c r="A40" s="82" t="s">
        <v>59</v>
      </c>
      <c r="B40" t="s">
        <v>93</v>
      </c>
      <c r="C40" t="s">
        <v>19</v>
      </c>
      <c r="D40" t="s">
        <v>21</v>
      </c>
      <c r="E40" t="s">
        <v>122</v>
      </c>
      <c r="F40" t="s">
        <v>26</v>
      </c>
      <c r="N40">
        <v>0</v>
      </c>
      <c r="O40">
        <v>0</v>
      </c>
      <c r="P40">
        <v>0</v>
      </c>
      <c r="T40">
        <v>0</v>
      </c>
      <c r="U40">
        <v>500000000</v>
      </c>
      <c r="W40" t="s">
        <v>558</v>
      </c>
    </row>
    <row r="41" spans="1:23" ht="15" customHeight="1">
      <c r="A41" s="82" t="s">
        <v>59</v>
      </c>
      <c r="B41" t="s">
        <v>98</v>
      </c>
      <c r="C41" t="s">
        <v>19</v>
      </c>
      <c r="D41" t="s">
        <v>21</v>
      </c>
      <c r="E41" t="s">
        <v>122</v>
      </c>
      <c r="F41" t="s">
        <v>26</v>
      </c>
      <c r="G41" t="s">
        <v>475</v>
      </c>
      <c r="H41" t="s">
        <v>472</v>
      </c>
      <c r="I41" t="s">
        <v>449</v>
      </c>
      <c r="J41" t="s">
        <v>447</v>
      </c>
      <c r="K41" t="s">
        <v>476</v>
      </c>
      <c r="L41" t="s">
        <v>474</v>
      </c>
      <c r="M41" t="s">
        <v>449</v>
      </c>
      <c r="N41">
        <v>5.75</v>
      </c>
      <c r="T41">
        <v>0</v>
      </c>
      <c r="U41">
        <v>500000000</v>
      </c>
      <c r="W41" t="s">
        <v>557</v>
      </c>
    </row>
    <row r="42" spans="1:23" ht="15" customHeight="1">
      <c r="A42" s="82" t="s">
        <v>59</v>
      </c>
      <c r="B42" t="s">
        <v>96</v>
      </c>
      <c r="C42" t="s">
        <v>19</v>
      </c>
      <c r="D42" t="s">
        <v>21</v>
      </c>
      <c r="E42" t="s">
        <v>122</v>
      </c>
      <c r="F42" t="s">
        <v>26</v>
      </c>
      <c r="G42" t="s">
        <v>471</v>
      </c>
      <c r="H42" t="s">
        <v>472</v>
      </c>
      <c r="I42" t="s">
        <v>449</v>
      </c>
      <c r="J42" t="s">
        <v>447</v>
      </c>
      <c r="K42" t="s">
        <v>473</v>
      </c>
      <c r="L42" t="s">
        <v>474</v>
      </c>
      <c r="M42" t="s">
        <v>449</v>
      </c>
      <c r="N42">
        <v>5.75</v>
      </c>
      <c r="T42">
        <v>0</v>
      </c>
      <c r="U42">
        <v>500000000</v>
      </c>
      <c r="W42" t="s">
        <v>557</v>
      </c>
    </row>
    <row r="43" spans="1:23" ht="15" customHeight="1">
      <c r="A43" s="82" t="s">
        <v>59</v>
      </c>
      <c r="B43" t="s">
        <v>99</v>
      </c>
      <c r="C43" t="s">
        <v>19</v>
      </c>
      <c r="D43" t="s">
        <v>21</v>
      </c>
      <c r="E43" t="s">
        <v>122</v>
      </c>
      <c r="F43" t="s">
        <v>26</v>
      </c>
      <c r="N43">
        <v>0</v>
      </c>
      <c r="O43">
        <v>0</v>
      </c>
      <c r="P43">
        <v>0</v>
      </c>
      <c r="T43">
        <v>0</v>
      </c>
      <c r="U43">
        <v>500000000</v>
      </c>
      <c r="W43" t="s">
        <v>558</v>
      </c>
    </row>
    <row r="44" spans="1:23" ht="15" customHeight="1">
      <c r="A44" s="82" t="s">
        <v>59</v>
      </c>
      <c r="B44" t="s">
        <v>101</v>
      </c>
      <c r="C44" t="s">
        <v>19</v>
      </c>
      <c r="D44" t="s">
        <v>21</v>
      </c>
      <c r="E44" t="s">
        <v>122</v>
      </c>
      <c r="F44" t="s">
        <v>26</v>
      </c>
      <c r="N44">
        <v>0</v>
      </c>
      <c r="O44">
        <v>0</v>
      </c>
      <c r="P44">
        <v>0</v>
      </c>
      <c r="T44">
        <v>0</v>
      </c>
      <c r="U44">
        <v>500000000</v>
      </c>
      <c r="W44" t="s">
        <v>558</v>
      </c>
    </row>
    <row r="45" spans="1:23" ht="15" customHeight="1">
      <c r="A45" s="82" t="s">
        <v>59</v>
      </c>
      <c r="B45" t="s">
        <v>102</v>
      </c>
      <c r="C45" t="s">
        <v>19</v>
      </c>
      <c r="D45" t="s">
        <v>21</v>
      </c>
      <c r="E45" t="s">
        <v>122</v>
      </c>
      <c r="F45" t="s">
        <v>26</v>
      </c>
      <c r="N45">
        <v>0</v>
      </c>
      <c r="O45">
        <v>0</v>
      </c>
      <c r="P45">
        <v>0</v>
      </c>
      <c r="T45">
        <v>0</v>
      </c>
      <c r="U45">
        <v>500000000</v>
      </c>
      <c r="W45" t="s">
        <v>558</v>
      </c>
    </row>
    <row r="46" spans="1:23" ht="15" customHeight="1">
      <c r="A46" s="82" t="s">
        <v>59</v>
      </c>
      <c r="B46" t="s">
        <v>116</v>
      </c>
      <c r="C46" t="s">
        <v>19</v>
      </c>
      <c r="D46" t="s">
        <v>21</v>
      </c>
      <c r="E46" t="s">
        <v>122</v>
      </c>
      <c r="F46" t="s">
        <v>26</v>
      </c>
      <c r="G46" t="s">
        <v>132</v>
      </c>
      <c r="H46" t="s">
        <v>133</v>
      </c>
      <c r="J46" t="s">
        <v>125</v>
      </c>
      <c r="K46" t="s">
        <v>134</v>
      </c>
      <c r="L46" t="s">
        <v>135</v>
      </c>
      <c r="M46" t="s">
        <v>128</v>
      </c>
      <c r="N46">
        <v>3.19</v>
      </c>
      <c r="Q46">
        <v>3.19</v>
      </c>
      <c r="R46">
        <v>0.16</v>
      </c>
      <c r="S46">
        <v>0.1</v>
      </c>
      <c r="T46">
        <v>0</v>
      </c>
      <c r="U46">
        <v>500000000</v>
      </c>
      <c r="V46">
        <v>0</v>
      </c>
      <c r="W46" t="s">
        <v>556</v>
      </c>
    </row>
    <row r="47" spans="1:23" ht="15" customHeight="1">
      <c r="A47" s="82" t="s">
        <v>59</v>
      </c>
      <c r="B47" t="s">
        <v>92</v>
      </c>
      <c r="C47" t="s">
        <v>19</v>
      </c>
      <c r="D47" t="s">
        <v>21</v>
      </c>
      <c r="E47" t="s">
        <v>122</v>
      </c>
      <c r="F47" t="s">
        <v>26</v>
      </c>
      <c r="N47">
        <v>11.5</v>
      </c>
      <c r="T47">
        <v>0</v>
      </c>
      <c r="U47">
        <v>500000000</v>
      </c>
      <c r="W47" t="s">
        <v>557</v>
      </c>
    </row>
    <row r="48" spans="1:23" ht="15" customHeight="1">
      <c r="A48" s="82" t="s">
        <v>59</v>
      </c>
      <c r="B48" t="s">
        <v>95</v>
      </c>
      <c r="C48" t="s">
        <v>19</v>
      </c>
      <c r="D48" t="s">
        <v>21</v>
      </c>
      <c r="E48" t="s">
        <v>122</v>
      </c>
      <c r="F48" t="s">
        <v>26</v>
      </c>
      <c r="N48">
        <v>5.75</v>
      </c>
      <c r="T48">
        <v>0</v>
      </c>
      <c r="U48">
        <v>500000000</v>
      </c>
      <c r="W48" t="s">
        <v>557</v>
      </c>
    </row>
    <row r="49" spans="1:23" ht="15" customHeight="1">
      <c r="A49" s="82" t="s">
        <v>59</v>
      </c>
      <c r="B49" t="s">
        <v>94</v>
      </c>
      <c r="C49" t="s">
        <v>19</v>
      </c>
      <c r="D49" t="s">
        <v>21</v>
      </c>
      <c r="E49" t="s">
        <v>122</v>
      </c>
      <c r="F49" t="s">
        <v>26</v>
      </c>
      <c r="N49">
        <v>11.5</v>
      </c>
      <c r="T49">
        <v>0</v>
      </c>
      <c r="U49">
        <v>500000000</v>
      </c>
      <c r="W49" t="s">
        <v>557</v>
      </c>
    </row>
    <row r="50" spans="1:23" ht="15" customHeight="1">
      <c r="A50" s="82" t="s">
        <v>59</v>
      </c>
      <c r="B50" t="s">
        <v>97</v>
      </c>
      <c r="C50" t="s">
        <v>19</v>
      </c>
      <c r="D50" t="s">
        <v>21</v>
      </c>
      <c r="E50" t="s">
        <v>122</v>
      </c>
      <c r="F50" t="s">
        <v>26</v>
      </c>
      <c r="N50">
        <v>5.75</v>
      </c>
      <c r="T50">
        <v>0</v>
      </c>
      <c r="U50">
        <v>500000000</v>
      </c>
      <c r="W50" t="s">
        <v>557</v>
      </c>
    </row>
    <row r="51" spans="1:23" ht="15" customHeight="1">
      <c r="A51" s="82" t="s">
        <v>59</v>
      </c>
      <c r="B51" t="s">
        <v>100</v>
      </c>
      <c r="C51" t="s">
        <v>19</v>
      </c>
      <c r="D51" t="s">
        <v>21</v>
      </c>
      <c r="E51" t="s">
        <v>122</v>
      </c>
      <c r="F51" t="s">
        <v>26</v>
      </c>
      <c r="N51">
        <v>0</v>
      </c>
      <c r="O51">
        <v>0</v>
      </c>
      <c r="P51">
        <v>0</v>
      </c>
      <c r="T51">
        <v>0</v>
      </c>
      <c r="U51">
        <v>500000000</v>
      </c>
      <c r="W51" t="s">
        <v>558</v>
      </c>
    </row>
    <row r="52" spans="1:23" ht="15" customHeight="1">
      <c r="A52" s="82" t="s">
        <v>59</v>
      </c>
      <c r="B52" t="s">
        <v>91</v>
      </c>
      <c r="C52" t="s">
        <v>19</v>
      </c>
      <c r="D52" t="s">
        <v>21</v>
      </c>
      <c r="E52" t="s">
        <v>122</v>
      </c>
      <c r="F52" t="s">
        <v>26</v>
      </c>
      <c r="N52">
        <v>11.5</v>
      </c>
      <c r="T52">
        <v>0</v>
      </c>
      <c r="U52">
        <v>500000000</v>
      </c>
      <c r="W52" t="s">
        <v>557</v>
      </c>
    </row>
    <row r="53" spans="1:23" ht="15" customHeight="1">
      <c r="A53" s="82" t="s">
        <v>59</v>
      </c>
      <c r="B53" t="s">
        <v>90</v>
      </c>
      <c r="C53" t="s">
        <v>19</v>
      </c>
      <c r="D53" t="s">
        <v>21</v>
      </c>
      <c r="E53" t="s">
        <v>122</v>
      </c>
      <c r="F53" t="s">
        <v>26</v>
      </c>
      <c r="N53">
        <v>11.5</v>
      </c>
      <c r="T53">
        <v>0</v>
      </c>
      <c r="U53">
        <v>500000000</v>
      </c>
      <c r="W53" t="s">
        <v>557</v>
      </c>
    </row>
    <row r="54" spans="1:23" ht="15" customHeight="1">
      <c r="A54" s="82" t="s">
        <v>60</v>
      </c>
      <c r="B54" t="s">
        <v>93</v>
      </c>
      <c r="C54" t="s">
        <v>19</v>
      </c>
      <c r="D54" t="s">
        <v>21</v>
      </c>
      <c r="E54" t="s">
        <v>122</v>
      </c>
      <c r="F54" t="s">
        <v>26</v>
      </c>
      <c r="N54">
        <v>0</v>
      </c>
      <c r="O54">
        <v>0</v>
      </c>
      <c r="P54">
        <v>0</v>
      </c>
      <c r="T54">
        <v>0</v>
      </c>
      <c r="U54">
        <v>500000000</v>
      </c>
      <c r="W54" t="s">
        <v>558</v>
      </c>
    </row>
    <row r="55" spans="1:23" ht="15" customHeight="1">
      <c r="A55" s="82" t="s">
        <v>60</v>
      </c>
      <c r="B55" t="s">
        <v>98</v>
      </c>
      <c r="C55" t="s">
        <v>19</v>
      </c>
      <c r="D55" t="s">
        <v>21</v>
      </c>
      <c r="E55" t="s">
        <v>122</v>
      </c>
      <c r="F55" t="s">
        <v>26</v>
      </c>
      <c r="N55">
        <v>0</v>
      </c>
      <c r="O55">
        <v>0</v>
      </c>
      <c r="P55">
        <v>0</v>
      </c>
      <c r="T55">
        <v>0</v>
      </c>
      <c r="U55">
        <v>500000000</v>
      </c>
      <c r="W55" t="s">
        <v>558</v>
      </c>
    </row>
    <row r="56" spans="1:23" ht="15" customHeight="1">
      <c r="A56" s="82" t="s">
        <v>60</v>
      </c>
      <c r="B56" t="s">
        <v>96</v>
      </c>
      <c r="C56" t="s">
        <v>19</v>
      </c>
      <c r="D56" t="s">
        <v>21</v>
      </c>
      <c r="E56" t="s">
        <v>122</v>
      </c>
      <c r="F56" t="s">
        <v>26</v>
      </c>
      <c r="N56">
        <v>0</v>
      </c>
      <c r="O56">
        <v>0</v>
      </c>
      <c r="P56">
        <v>0</v>
      </c>
      <c r="T56">
        <v>0</v>
      </c>
      <c r="U56">
        <v>500000000</v>
      </c>
      <c r="W56" t="s">
        <v>558</v>
      </c>
    </row>
    <row r="57" spans="1:23" ht="15" customHeight="1">
      <c r="A57" s="82" t="s">
        <v>60</v>
      </c>
      <c r="B57" t="s">
        <v>99</v>
      </c>
      <c r="C57" t="s">
        <v>19</v>
      </c>
      <c r="D57" t="s">
        <v>21</v>
      </c>
      <c r="E57" t="s">
        <v>122</v>
      </c>
      <c r="F57" t="s">
        <v>26</v>
      </c>
      <c r="N57">
        <v>0</v>
      </c>
      <c r="O57">
        <v>0</v>
      </c>
      <c r="P57">
        <v>0</v>
      </c>
      <c r="T57">
        <v>0</v>
      </c>
      <c r="U57">
        <v>500000000</v>
      </c>
      <c r="W57" t="s">
        <v>558</v>
      </c>
    </row>
    <row r="58" spans="1:23" ht="15" customHeight="1">
      <c r="A58" s="82" t="s">
        <v>60</v>
      </c>
      <c r="B58" t="s">
        <v>101</v>
      </c>
      <c r="C58" t="s">
        <v>19</v>
      </c>
      <c r="D58" t="s">
        <v>21</v>
      </c>
      <c r="E58" t="s">
        <v>122</v>
      </c>
      <c r="F58" t="s">
        <v>26</v>
      </c>
      <c r="N58">
        <v>1.47</v>
      </c>
      <c r="O58">
        <v>0</v>
      </c>
      <c r="P58">
        <v>500000000</v>
      </c>
      <c r="T58">
        <v>0</v>
      </c>
      <c r="U58">
        <v>500000000</v>
      </c>
      <c r="W58" t="s">
        <v>559</v>
      </c>
    </row>
    <row r="59" spans="1:23" ht="15" customHeight="1">
      <c r="A59" s="82" t="s">
        <v>60</v>
      </c>
      <c r="B59" t="s">
        <v>102</v>
      </c>
      <c r="C59" t="s">
        <v>19</v>
      </c>
      <c r="D59" t="s">
        <v>21</v>
      </c>
      <c r="E59" t="s">
        <v>122</v>
      </c>
      <c r="F59" t="s">
        <v>26</v>
      </c>
      <c r="N59">
        <v>1.47</v>
      </c>
      <c r="O59">
        <v>0</v>
      </c>
      <c r="P59">
        <v>500000000</v>
      </c>
      <c r="T59">
        <v>0</v>
      </c>
      <c r="U59">
        <v>500000000</v>
      </c>
      <c r="W59" t="s">
        <v>559</v>
      </c>
    </row>
    <row r="60" spans="1:23" ht="15" customHeight="1">
      <c r="A60" s="82" t="s">
        <v>60</v>
      </c>
      <c r="B60" t="s">
        <v>116</v>
      </c>
      <c r="C60" t="s">
        <v>19</v>
      </c>
      <c r="D60" t="s">
        <v>21</v>
      </c>
      <c r="E60" t="s">
        <v>122</v>
      </c>
      <c r="F60" t="s">
        <v>26</v>
      </c>
      <c r="G60" t="s">
        <v>136</v>
      </c>
      <c r="H60" t="s">
        <v>133</v>
      </c>
      <c r="J60" t="s">
        <v>125</v>
      </c>
      <c r="K60" t="s">
        <v>137</v>
      </c>
      <c r="L60" t="s">
        <v>135</v>
      </c>
      <c r="M60" t="s">
        <v>128</v>
      </c>
      <c r="N60">
        <v>1.17</v>
      </c>
      <c r="Q60">
        <v>1.17</v>
      </c>
      <c r="R60">
        <v>0.06</v>
      </c>
      <c r="S60">
        <v>0.1</v>
      </c>
      <c r="T60">
        <v>0</v>
      </c>
      <c r="U60">
        <v>500000000</v>
      </c>
      <c r="V60">
        <v>0</v>
      </c>
      <c r="W60" t="s">
        <v>556</v>
      </c>
    </row>
    <row r="61" spans="1:23" ht="15" customHeight="1">
      <c r="A61" s="82" t="s">
        <v>60</v>
      </c>
      <c r="B61" t="s">
        <v>92</v>
      </c>
      <c r="C61" t="s">
        <v>19</v>
      </c>
      <c r="D61" t="s">
        <v>21</v>
      </c>
      <c r="E61" t="s">
        <v>122</v>
      </c>
      <c r="F61" t="s">
        <v>26</v>
      </c>
      <c r="N61">
        <v>2.94</v>
      </c>
      <c r="O61">
        <v>0</v>
      </c>
      <c r="P61">
        <v>500000000</v>
      </c>
      <c r="T61">
        <v>0</v>
      </c>
      <c r="U61">
        <v>500000000</v>
      </c>
      <c r="W61" t="s">
        <v>559</v>
      </c>
    </row>
    <row r="62" spans="1:23" ht="15" customHeight="1">
      <c r="A62" s="82" t="s">
        <v>60</v>
      </c>
      <c r="B62" t="s">
        <v>95</v>
      </c>
      <c r="C62" t="s">
        <v>19</v>
      </c>
      <c r="D62" t="s">
        <v>21</v>
      </c>
      <c r="E62" t="s">
        <v>122</v>
      </c>
      <c r="F62" t="s">
        <v>26</v>
      </c>
      <c r="N62">
        <v>0</v>
      </c>
      <c r="O62">
        <v>0</v>
      </c>
      <c r="P62">
        <v>0</v>
      </c>
      <c r="T62">
        <v>0</v>
      </c>
      <c r="U62">
        <v>500000000</v>
      </c>
      <c r="W62" t="s">
        <v>558</v>
      </c>
    </row>
    <row r="63" spans="1:23" ht="15" customHeight="1">
      <c r="A63" s="82" t="s">
        <v>60</v>
      </c>
      <c r="B63" t="s">
        <v>94</v>
      </c>
      <c r="C63" t="s">
        <v>19</v>
      </c>
      <c r="D63" t="s">
        <v>21</v>
      </c>
      <c r="E63" t="s">
        <v>122</v>
      </c>
      <c r="F63" t="s">
        <v>26</v>
      </c>
      <c r="N63">
        <v>0</v>
      </c>
      <c r="O63">
        <v>0</v>
      </c>
      <c r="P63">
        <v>0</v>
      </c>
      <c r="T63">
        <v>0</v>
      </c>
      <c r="U63">
        <v>500000000</v>
      </c>
      <c r="W63" t="s">
        <v>558</v>
      </c>
    </row>
    <row r="64" spans="1:23" ht="15" customHeight="1">
      <c r="A64" s="82" t="s">
        <v>60</v>
      </c>
      <c r="B64" t="s">
        <v>97</v>
      </c>
      <c r="C64" t="s">
        <v>19</v>
      </c>
      <c r="D64" t="s">
        <v>21</v>
      </c>
      <c r="E64" t="s">
        <v>122</v>
      </c>
      <c r="F64" t="s">
        <v>26</v>
      </c>
      <c r="N64">
        <v>0</v>
      </c>
      <c r="O64">
        <v>0</v>
      </c>
      <c r="P64">
        <v>0</v>
      </c>
      <c r="T64">
        <v>0</v>
      </c>
      <c r="U64">
        <v>500000000</v>
      </c>
      <c r="W64" t="s">
        <v>558</v>
      </c>
    </row>
    <row r="65" spans="1:23" ht="15" customHeight="1">
      <c r="A65" s="82" t="s">
        <v>60</v>
      </c>
      <c r="B65" t="s">
        <v>100</v>
      </c>
      <c r="C65" t="s">
        <v>19</v>
      </c>
      <c r="D65" t="s">
        <v>21</v>
      </c>
      <c r="E65" t="s">
        <v>122</v>
      </c>
      <c r="F65" t="s">
        <v>26</v>
      </c>
      <c r="G65" t="s">
        <v>477</v>
      </c>
      <c r="H65" t="s">
        <v>453</v>
      </c>
      <c r="I65" t="s">
        <v>449</v>
      </c>
      <c r="J65" t="s">
        <v>447</v>
      </c>
      <c r="K65" t="s">
        <v>478</v>
      </c>
      <c r="L65" t="s">
        <v>474</v>
      </c>
      <c r="M65" t="s">
        <v>449</v>
      </c>
      <c r="N65">
        <v>2.94</v>
      </c>
      <c r="O65">
        <v>0</v>
      </c>
      <c r="P65">
        <v>500000000</v>
      </c>
      <c r="T65">
        <v>0</v>
      </c>
      <c r="U65">
        <v>500000000</v>
      </c>
      <c r="W65" t="s">
        <v>559</v>
      </c>
    </row>
    <row r="66" spans="1:23" ht="15" customHeight="1">
      <c r="A66" s="82" t="s">
        <v>60</v>
      </c>
      <c r="B66" t="s">
        <v>91</v>
      </c>
      <c r="C66" t="s">
        <v>19</v>
      </c>
      <c r="D66" t="s">
        <v>21</v>
      </c>
      <c r="E66" t="s">
        <v>122</v>
      </c>
      <c r="F66" t="s">
        <v>26</v>
      </c>
      <c r="N66">
        <v>2.94</v>
      </c>
      <c r="O66">
        <v>0</v>
      </c>
      <c r="P66">
        <v>500000000</v>
      </c>
      <c r="T66">
        <v>0</v>
      </c>
      <c r="U66">
        <v>500000000</v>
      </c>
      <c r="W66" t="s">
        <v>559</v>
      </c>
    </row>
    <row r="67" spans="1:23" ht="15" customHeight="1">
      <c r="A67" s="82" t="s">
        <v>60</v>
      </c>
      <c r="B67" t="s">
        <v>90</v>
      </c>
      <c r="C67" t="s">
        <v>19</v>
      </c>
      <c r="D67" t="s">
        <v>21</v>
      </c>
      <c r="E67" t="s">
        <v>122</v>
      </c>
      <c r="F67" t="s">
        <v>26</v>
      </c>
      <c r="N67">
        <v>2.94</v>
      </c>
      <c r="O67">
        <v>0</v>
      </c>
      <c r="P67">
        <v>500000000</v>
      </c>
      <c r="T67">
        <v>0</v>
      </c>
      <c r="U67">
        <v>500000000</v>
      </c>
      <c r="W67" t="s">
        <v>559</v>
      </c>
    </row>
    <row r="68" spans="1:23" ht="15" customHeight="1">
      <c r="A68" s="82" t="s">
        <v>61</v>
      </c>
      <c r="B68" t="s">
        <v>93</v>
      </c>
      <c r="C68" t="s">
        <v>19</v>
      </c>
      <c r="D68" t="s">
        <v>21</v>
      </c>
      <c r="E68" t="s">
        <v>122</v>
      </c>
      <c r="F68" t="s">
        <v>26</v>
      </c>
      <c r="N68">
        <v>0</v>
      </c>
      <c r="O68">
        <v>0</v>
      </c>
      <c r="P68">
        <v>0</v>
      </c>
      <c r="T68">
        <v>0</v>
      </c>
      <c r="U68">
        <v>500000000</v>
      </c>
      <c r="W68" t="s">
        <v>558</v>
      </c>
    </row>
    <row r="69" spans="1:23" ht="15" customHeight="1">
      <c r="A69" s="82" t="s">
        <v>61</v>
      </c>
      <c r="B69" t="s">
        <v>98</v>
      </c>
      <c r="C69" t="s">
        <v>19</v>
      </c>
      <c r="D69" t="s">
        <v>21</v>
      </c>
      <c r="E69" t="s">
        <v>122</v>
      </c>
      <c r="F69" t="s">
        <v>26</v>
      </c>
      <c r="N69">
        <v>0</v>
      </c>
      <c r="O69">
        <v>0</v>
      </c>
      <c r="P69">
        <v>0</v>
      </c>
      <c r="T69">
        <v>0</v>
      </c>
      <c r="U69">
        <v>500000000</v>
      </c>
      <c r="W69" t="s">
        <v>558</v>
      </c>
    </row>
    <row r="70" spans="1:23" ht="15" customHeight="1">
      <c r="A70" s="82" t="s">
        <v>61</v>
      </c>
      <c r="B70" t="s">
        <v>96</v>
      </c>
      <c r="C70" t="s">
        <v>19</v>
      </c>
      <c r="D70" t="s">
        <v>21</v>
      </c>
      <c r="E70" t="s">
        <v>122</v>
      </c>
      <c r="F70" t="s">
        <v>26</v>
      </c>
      <c r="N70">
        <v>0</v>
      </c>
      <c r="O70">
        <v>0</v>
      </c>
      <c r="P70">
        <v>0</v>
      </c>
      <c r="T70">
        <v>0</v>
      </c>
      <c r="U70">
        <v>500000000</v>
      </c>
      <c r="W70" t="s">
        <v>558</v>
      </c>
    </row>
    <row r="71" spans="1:23" ht="15" customHeight="1">
      <c r="A71" s="82" t="s">
        <v>61</v>
      </c>
      <c r="B71" t="s">
        <v>99</v>
      </c>
      <c r="C71" t="s">
        <v>19</v>
      </c>
      <c r="D71" t="s">
        <v>21</v>
      </c>
      <c r="E71" t="s">
        <v>122</v>
      </c>
      <c r="F71" t="s">
        <v>26</v>
      </c>
      <c r="N71">
        <v>0</v>
      </c>
      <c r="O71">
        <v>0</v>
      </c>
      <c r="P71">
        <v>0</v>
      </c>
      <c r="T71">
        <v>0</v>
      </c>
      <c r="U71">
        <v>500000000</v>
      </c>
      <c r="W71" t="s">
        <v>558</v>
      </c>
    </row>
    <row r="72" spans="1:23" ht="15" customHeight="1">
      <c r="A72" s="82" t="s">
        <v>61</v>
      </c>
      <c r="B72" t="s">
        <v>101</v>
      </c>
      <c r="C72" t="s">
        <v>19</v>
      </c>
      <c r="D72" t="s">
        <v>21</v>
      </c>
      <c r="E72" t="s">
        <v>122</v>
      </c>
      <c r="F72" t="s">
        <v>26</v>
      </c>
      <c r="N72">
        <v>0</v>
      </c>
      <c r="O72">
        <v>0</v>
      </c>
      <c r="P72">
        <v>0</v>
      </c>
      <c r="T72">
        <v>0</v>
      </c>
      <c r="U72">
        <v>500000000</v>
      </c>
      <c r="W72" t="s">
        <v>558</v>
      </c>
    </row>
    <row r="73" spans="1:23" ht="15" customHeight="1">
      <c r="A73" s="82" t="s">
        <v>61</v>
      </c>
      <c r="B73" t="s">
        <v>102</v>
      </c>
      <c r="C73" t="s">
        <v>19</v>
      </c>
      <c r="D73" t="s">
        <v>21</v>
      </c>
      <c r="E73" t="s">
        <v>122</v>
      </c>
      <c r="F73" t="s">
        <v>26</v>
      </c>
      <c r="N73">
        <v>0</v>
      </c>
      <c r="O73">
        <v>0</v>
      </c>
      <c r="P73">
        <v>0</v>
      </c>
      <c r="T73">
        <v>0</v>
      </c>
      <c r="U73">
        <v>500000000</v>
      </c>
      <c r="W73" t="s">
        <v>558</v>
      </c>
    </row>
    <row r="74" spans="1:23" ht="15" customHeight="1">
      <c r="A74" s="82" t="s">
        <v>61</v>
      </c>
      <c r="B74" t="s">
        <v>116</v>
      </c>
      <c r="C74" t="s">
        <v>19</v>
      </c>
      <c r="D74" t="s">
        <v>21</v>
      </c>
      <c r="E74" t="s">
        <v>122</v>
      </c>
      <c r="F74" t="s">
        <v>26</v>
      </c>
      <c r="G74" t="s">
        <v>138</v>
      </c>
      <c r="H74" t="s">
        <v>133</v>
      </c>
      <c r="I74" t="s">
        <v>139</v>
      </c>
      <c r="J74" t="s">
        <v>125</v>
      </c>
      <c r="K74" t="s">
        <v>140</v>
      </c>
      <c r="L74" t="s">
        <v>135</v>
      </c>
      <c r="M74" t="s">
        <v>128</v>
      </c>
      <c r="N74">
        <v>0.16</v>
      </c>
      <c r="Q74">
        <v>0.16</v>
      </c>
      <c r="R74">
        <v>0.01</v>
      </c>
      <c r="S74">
        <v>0.1</v>
      </c>
      <c r="T74">
        <v>0</v>
      </c>
      <c r="U74">
        <v>500000000</v>
      </c>
      <c r="V74">
        <v>0</v>
      </c>
      <c r="W74" t="s">
        <v>556</v>
      </c>
    </row>
    <row r="75" spans="1:23" ht="15" customHeight="1">
      <c r="A75" s="82" t="s">
        <v>61</v>
      </c>
      <c r="B75" t="s">
        <v>92</v>
      </c>
      <c r="C75" t="s">
        <v>19</v>
      </c>
      <c r="D75" t="s">
        <v>21</v>
      </c>
      <c r="E75" t="s">
        <v>122</v>
      </c>
      <c r="F75" t="s">
        <v>26</v>
      </c>
      <c r="N75">
        <v>0</v>
      </c>
      <c r="T75">
        <v>0</v>
      </c>
      <c r="U75">
        <v>500000000</v>
      </c>
      <c r="W75" t="s">
        <v>557</v>
      </c>
    </row>
    <row r="76" spans="1:23" ht="15" customHeight="1">
      <c r="A76" s="82" t="s">
        <v>61</v>
      </c>
      <c r="B76" t="s">
        <v>95</v>
      </c>
      <c r="C76" t="s">
        <v>19</v>
      </c>
      <c r="D76" t="s">
        <v>21</v>
      </c>
      <c r="E76" t="s">
        <v>122</v>
      </c>
      <c r="F76" t="s">
        <v>26</v>
      </c>
      <c r="N76">
        <v>0</v>
      </c>
      <c r="O76">
        <v>0</v>
      </c>
      <c r="P76">
        <v>0</v>
      </c>
      <c r="T76">
        <v>0</v>
      </c>
      <c r="U76">
        <v>500000000</v>
      </c>
      <c r="W76" t="s">
        <v>558</v>
      </c>
    </row>
    <row r="77" spans="1:23" ht="15" customHeight="1">
      <c r="A77" s="82" t="s">
        <v>61</v>
      </c>
      <c r="B77" t="s">
        <v>94</v>
      </c>
      <c r="C77" t="s">
        <v>19</v>
      </c>
      <c r="D77" t="s">
        <v>21</v>
      </c>
      <c r="E77" t="s">
        <v>122</v>
      </c>
      <c r="F77" t="s">
        <v>26</v>
      </c>
      <c r="N77">
        <v>0</v>
      </c>
      <c r="O77">
        <v>0</v>
      </c>
      <c r="P77">
        <v>0</v>
      </c>
      <c r="T77">
        <v>0</v>
      </c>
      <c r="U77">
        <v>500000000</v>
      </c>
      <c r="W77" t="s">
        <v>558</v>
      </c>
    </row>
    <row r="78" spans="1:23" ht="15" customHeight="1">
      <c r="A78" s="82" t="s">
        <v>61</v>
      </c>
      <c r="B78" t="s">
        <v>97</v>
      </c>
      <c r="C78" t="s">
        <v>19</v>
      </c>
      <c r="D78" t="s">
        <v>21</v>
      </c>
      <c r="E78" t="s">
        <v>122</v>
      </c>
      <c r="F78" t="s">
        <v>26</v>
      </c>
      <c r="N78">
        <v>0</v>
      </c>
      <c r="O78">
        <v>0</v>
      </c>
      <c r="P78">
        <v>0</v>
      </c>
      <c r="T78">
        <v>0</v>
      </c>
      <c r="U78">
        <v>500000000</v>
      </c>
      <c r="W78" t="s">
        <v>558</v>
      </c>
    </row>
    <row r="79" spans="1:23" ht="15" customHeight="1">
      <c r="A79" s="82" t="s">
        <v>61</v>
      </c>
      <c r="B79" t="s">
        <v>100</v>
      </c>
      <c r="C79" t="s">
        <v>19</v>
      </c>
      <c r="D79" t="s">
        <v>21</v>
      </c>
      <c r="E79" t="s">
        <v>122</v>
      </c>
      <c r="F79" t="s">
        <v>26</v>
      </c>
      <c r="N79">
        <v>0</v>
      </c>
      <c r="O79">
        <v>0</v>
      </c>
      <c r="P79">
        <v>0</v>
      </c>
      <c r="T79">
        <v>0</v>
      </c>
      <c r="U79">
        <v>500000000</v>
      </c>
      <c r="W79" t="s">
        <v>558</v>
      </c>
    </row>
    <row r="80" spans="1:23" ht="15" customHeight="1">
      <c r="A80" s="82" t="s">
        <v>61</v>
      </c>
      <c r="B80" t="s">
        <v>91</v>
      </c>
      <c r="C80" t="s">
        <v>19</v>
      </c>
      <c r="D80" t="s">
        <v>21</v>
      </c>
      <c r="E80" t="s">
        <v>122</v>
      </c>
      <c r="F80" t="s">
        <v>26</v>
      </c>
      <c r="N80">
        <v>1.06</v>
      </c>
      <c r="T80">
        <v>0</v>
      </c>
      <c r="U80">
        <v>500000000</v>
      </c>
      <c r="W80" t="s">
        <v>557</v>
      </c>
    </row>
    <row r="81" spans="1:23" ht="15" customHeight="1">
      <c r="A81" s="82" t="s">
        <v>61</v>
      </c>
      <c r="B81" t="s">
        <v>90</v>
      </c>
      <c r="C81" t="s">
        <v>19</v>
      </c>
      <c r="D81" t="s">
        <v>21</v>
      </c>
      <c r="E81" t="s">
        <v>122</v>
      </c>
      <c r="F81" t="s">
        <v>26</v>
      </c>
      <c r="N81">
        <v>1.06</v>
      </c>
      <c r="T81">
        <v>0</v>
      </c>
      <c r="U81">
        <v>500000000</v>
      </c>
      <c r="W81" t="s">
        <v>557</v>
      </c>
    </row>
    <row r="82" spans="1:23" ht="15" customHeight="1">
      <c r="A82" s="82" t="s">
        <v>61</v>
      </c>
      <c r="B82" t="s">
        <v>105</v>
      </c>
      <c r="C82" t="s">
        <v>19</v>
      </c>
      <c r="D82" t="s">
        <v>21</v>
      </c>
      <c r="E82" t="s">
        <v>122</v>
      </c>
      <c r="F82" t="s">
        <v>26</v>
      </c>
      <c r="G82" t="s">
        <v>479</v>
      </c>
      <c r="H82" t="s">
        <v>453</v>
      </c>
      <c r="I82" t="s">
        <v>449</v>
      </c>
      <c r="J82" t="s">
        <v>447</v>
      </c>
      <c r="K82" t="s">
        <v>480</v>
      </c>
      <c r="L82" t="s">
        <v>474</v>
      </c>
      <c r="M82" t="s">
        <v>449</v>
      </c>
      <c r="N82">
        <v>1.06</v>
      </c>
      <c r="T82">
        <v>0</v>
      </c>
      <c r="U82">
        <v>500000000</v>
      </c>
      <c r="W82" t="s">
        <v>557</v>
      </c>
    </row>
    <row r="83" spans="1:23" ht="15" customHeight="1">
      <c r="A83" s="82" t="s">
        <v>61</v>
      </c>
      <c r="B83" t="s">
        <v>103</v>
      </c>
      <c r="C83" t="s">
        <v>19</v>
      </c>
      <c r="D83" t="s">
        <v>21</v>
      </c>
      <c r="E83" t="s">
        <v>122</v>
      </c>
      <c r="F83" t="s">
        <v>26</v>
      </c>
      <c r="N83">
        <v>1.06</v>
      </c>
      <c r="T83">
        <v>0</v>
      </c>
      <c r="U83">
        <v>500000000</v>
      </c>
      <c r="W83" t="s">
        <v>557</v>
      </c>
    </row>
    <row r="84" spans="1:23" ht="15" customHeight="1">
      <c r="A84" s="82" t="s">
        <v>63</v>
      </c>
      <c r="B84" t="s">
        <v>108</v>
      </c>
      <c r="C84" t="s">
        <v>19</v>
      </c>
      <c r="D84" t="s">
        <v>21</v>
      </c>
      <c r="E84" t="s">
        <v>122</v>
      </c>
      <c r="F84" t="s">
        <v>26</v>
      </c>
      <c r="N84">
        <v>0.53</v>
      </c>
      <c r="T84">
        <v>0</v>
      </c>
      <c r="U84">
        <v>500000000</v>
      </c>
      <c r="W84" t="s">
        <v>557</v>
      </c>
    </row>
    <row r="85" spans="1:23" ht="15" customHeight="1">
      <c r="A85" s="82" t="s">
        <v>63</v>
      </c>
      <c r="B85" t="s">
        <v>107</v>
      </c>
      <c r="C85" t="s">
        <v>19</v>
      </c>
      <c r="D85" t="s">
        <v>21</v>
      </c>
      <c r="E85" t="s">
        <v>122</v>
      </c>
      <c r="F85" t="s">
        <v>26</v>
      </c>
      <c r="N85">
        <v>0.53</v>
      </c>
      <c r="T85">
        <v>0</v>
      </c>
      <c r="U85">
        <v>500000000</v>
      </c>
      <c r="W85" t="s">
        <v>557</v>
      </c>
    </row>
    <row r="86" spans="1:23" ht="15" customHeight="1">
      <c r="A86" s="82" t="s">
        <v>63</v>
      </c>
      <c r="B86" t="s">
        <v>90</v>
      </c>
      <c r="C86" t="s">
        <v>19</v>
      </c>
      <c r="D86" t="s">
        <v>21</v>
      </c>
      <c r="E86" t="s">
        <v>122</v>
      </c>
      <c r="F86" t="s">
        <v>26</v>
      </c>
      <c r="N86">
        <v>0.53</v>
      </c>
      <c r="T86">
        <v>0</v>
      </c>
      <c r="U86">
        <v>500000000</v>
      </c>
      <c r="W86" t="s">
        <v>557</v>
      </c>
    </row>
    <row r="87" spans="1:23" ht="15" customHeight="1">
      <c r="A87" s="82" t="s">
        <v>64</v>
      </c>
      <c r="B87" t="s">
        <v>88</v>
      </c>
      <c r="C87" t="s">
        <v>19</v>
      </c>
      <c r="D87" t="s">
        <v>21</v>
      </c>
      <c r="E87" t="s">
        <v>122</v>
      </c>
      <c r="F87" t="s">
        <v>26</v>
      </c>
      <c r="N87">
        <v>0.46</v>
      </c>
      <c r="T87">
        <v>0</v>
      </c>
      <c r="U87">
        <v>500000000</v>
      </c>
      <c r="W87" t="s">
        <v>557</v>
      </c>
    </row>
    <row r="88" spans="1:23" ht="15" customHeight="1">
      <c r="A88" s="82" t="s">
        <v>64</v>
      </c>
      <c r="B88" t="s">
        <v>89</v>
      </c>
      <c r="C88" t="s">
        <v>19</v>
      </c>
      <c r="D88" t="s">
        <v>21</v>
      </c>
      <c r="E88" t="s">
        <v>122</v>
      </c>
      <c r="F88" t="s">
        <v>26</v>
      </c>
      <c r="N88">
        <v>2.99</v>
      </c>
      <c r="T88">
        <v>0</v>
      </c>
      <c r="U88">
        <v>500000000</v>
      </c>
      <c r="W88" t="s">
        <v>557</v>
      </c>
    </row>
    <row r="89" spans="1:23" ht="15" customHeight="1">
      <c r="A89" s="82" t="s">
        <v>64</v>
      </c>
      <c r="B89" t="s">
        <v>87</v>
      </c>
      <c r="C89" t="s">
        <v>19</v>
      </c>
      <c r="D89" t="s">
        <v>21</v>
      </c>
      <c r="E89" t="s">
        <v>122</v>
      </c>
      <c r="F89" t="s">
        <v>26</v>
      </c>
      <c r="N89">
        <v>3.44</v>
      </c>
      <c r="T89">
        <v>0</v>
      </c>
      <c r="U89">
        <v>500000000</v>
      </c>
      <c r="W89" t="s">
        <v>557</v>
      </c>
    </row>
    <row r="90" spans="1:23" ht="15" customHeight="1">
      <c r="A90" s="82" t="s">
        <v>66</v>
      </c>
      <c r="B90" t="s">
        <v>88</v>
      </c>
      <c r="C90" t="s">
        <v>19</v>
      </c>
      <c r="D90" t="s">
        <v>21</v>
      </c>
      <c r="E90" t="s">
        <v>122</v>
      </c>
      <c r="F90" t="s">
        <v>26</v>
      </c>
      <c r="N90">
        <v>0.46</v>
      </c>
      <c r="T90">
        <v>0</v>
      </c>
      <c r="U90">
        <v>500000000</v>
      </c>
      <c r="W90" t="s">
        <v>557</v>
      </c>
    </row>
    <row r="91" spans="1:23" ht="15" customHeight="1">
      <c r="A91" s="82" t="s">
        <v>66</v>
      </c>
      <c r="B91" t="s">
        <v>87</v>
      </c>
      <c r="C91" t="s">
        <v>19</v>
      </c>
      <c r="D91" t="s">
        <v>21</v>
      </c>
      <c r="E91" t="s">
        <v>122</v>
      </c>
      <c r="F91" t="s">
        <v>26</v>
      </c>
      <c r="N91">
        <v>0.46</v>
      </c>
      <c r="T91">
        <v>0</v>
      </c>
      <c r="U91">
        <v>500000000</v>
      </c>
      <c r="W91" t="s">
        <v>557</v>
      </c>
    </row>
    <row r="92" spans="1:23" ht="15" customHeight="1">
      <c r="A92" s="82" t="s">
        <v>68</v>
      </c>
      <c r="B92" t="s">
        <v>88</v>
      </c>
      <c r="C92" t="s">
        <v>19</v>
      </c>
      <c r="D92" t="s">
        <v>21</v>
      </c>
      <c r="E92" t="s">
        <v>122</v>
      </c>
      <c r="F92" t="s">
        <v>26</v>
      </c>
      <c r="N92">
        <v>0</v>
      </c>
      <c r="T92">
        <v>0</v>
      </c>
      <c r="U92">
        <v>500000000</v>
      </c>
      <c r="W92" t="s">
        <v>557</v>
      </c>
    </row>
    <row r="93" spans="1:23" ht="15" customHeight="1">
      <c r="A93" s="82" t="s">
        <v>68</v>
      </c>
      <c r="B93" t="s">
        <v>87</v>
      </c>
      <c r="C93" t="s">
        <v>19</v>
      </c>
      <c r="D93" t="s">
        <v>21</v>
      </c>
      <c r="E93" t="s">
        <v>122</v>
      </c>
      <c r="F93" t="s">
        <v>26</v>
      </c>
      <c r="N93">
        <v>0</v>
      </c>
      <c r="T93">
        <v>0</v>
      </c>
      <c r="U93">
        <v>500000000</v>
      </c>
      <c r="W93" t="s">
        <v>557</v>
      </c>
    </row>
    <row r="94" spans="1:23" ht="15" customHeight="1">
      <c r="A94" s="82" t="s">
        <v>69</v>
      </c>
      <c r="B94" t="s">
        <v>89</v>
      </c>
      <c r="C94" t="s">
        <v>19</v>
      </c>
      <c r="D94" t="s">
        <v>21</v>
      </c>
      <c r="E94" t="s">
        <v>122</v>
      </c>
      <c r="F94" t="s">
        <v>26</v>
      </c>
      <c r="N94">
        <v>2.99</v>
      </c>
      <c r="T94">
        <v>0</v>
      </c>
      <c r="U94">
        <v>500000000</v>
      </c>
      <c r="W94" t="s">
        <v>557</v>
      </c>
    </row>
    <row r="95" spans="1:23" ht="15" customHeight="1">
      <c r="A95" s="82" t="s">
        <v>69</v>
      </c>
      <c r="B95" t="s">
        <v>87</v>
      </c>
      <c r="C95" t="s">
        <v>19</v>
      </c>
      <c r="D95" t="s">
        <v>21</v>
      </c>
      <c r="E95" t="s">
        <v>122</v>
      </c>
      <c r="F95" t="s">
        <v>26</v>
      </c>
      <c r="N95">
        <v>2.99</v>
      </c>
      <c r="T95">
        <v>0</v>
      </c>
      <c r="U95">
        <v>500000000</v>
      </c>
      <c r="W95" t="s">
        <v>557</v>
      </c>
    </row>
    <row r="96" spans="1:23" ht="15" customHeight="1">
      <c r="A96" s="82" t="s">
        <v>70</v>
      </c>
      <c r="B96" t="s">
        <v>109</v>
      </c>
      <c r="C96" t="s">
        <v>19</v>
      </c>
      <c r="D96" t="s">
        <v>21</v>
      </c>
      <c r="E96" t="s">
        <v>122</v>
      </c>
      <c r="F96" t="s">
        <v>26</v>
      </c>
      <c r="N96">
        <v>7.0000000000000007E-2</v>
      </c>
      <c r="O96">
        <v>0</v>
      </c>
      <c r="P96">
        <v>0.48</v>
      </c>
      <c r="T96">
        <v>0</v>
      </c>
      <c r="U96">
        <v>500000000</v>
      </c>
      <c r="W96" t="s">
        <v>558</v>
      </c>
    </row>
    <row r="97" spans="1:23" ht="15" customHeight="1">
      <c r="A97" s="82" t="s">
        <v>70</v>
      </c>
      <c r="B97" t="s">
        <v>110</v>
      </c>
      <c r="C97" t="s">
        <v>19</v>
      </c>
      <c r="D97" t="s">
        <v>21</v>
      </c>
      <c r="E97" t="s">
        <v>122</v>
      </c>
      <c r="F97" t="s">
        <v>26</v>
      </c>
      <c r="N97">
        <v>7.0000000000000007E-2</v>
      </c>
      <c r="O97">
        <v>0</v>
      </c>
      <c r="P97">
        <v>0.48</v>
      </c>
      <c r="T97">
        <v>0</v>
      </c>
      <c r="U97">
        <v>500000000</v>
      </c>
      <c r="W97" t="s">
        <v>558</v>
      </c>
    </row>
    <row r="98" spans="1:23" ht="15" customHeight="1">
      <c r="A98" s="82" t="s">
        <v>70</v>
      </c>
      <c r="B98" t="s">
        <v>101</v>
      </c>
      <c r="C98" t="s">
        <v>19</v>
      </c>
      <c r="D98" t="s">
        <v>21</v>
      </c>
      <c r="E98" t="s">
        <v>122</v>
      </c>
      <c r="F98" t="s">
        <v>26</v>
      </c>
      <c r="N98">
        <v>0.02</v>
      </c>
      <c r="O98">
        <v>0</v>
      </c>
      <c r="P98">
        <v>0.02</v>
      </c>
      <c r="T98">
        <v>0</v>
      </c>
      <c r="U98">
        <v>500000000</v>
      </c>
      <c r="W98" t="s">
        <v>558</v>
      </c>
    </row>
    <row r="99" spans="1:23" ht="15" customHeight="1">
      <c r="A99" s="82" t="s">
        <v>70</v>
      </c>
      <c r="B99" t="s">
        <v>102</v>
      </c>
      <c r="C99" t="s">
        <v>19</v>
      </c>
      <c r="D99" t="s">
        <v>21</v>
      </c>
      <c r="E99" t="s">
        <v>122</v>
      </c>
      <c r="F99" t="s">
        <v>26</v>
      </c>
      <c r="N99">
        <v>0.02</v>
      </c>
      <c r="O99">
        <v>0</v>
      </c>
      <c r="P99">
        <v>0.02</v>
      </c>
      <c r="T99">
        <v>0</v>
      </c>
      <c r="U99">
        <v>500000000</v>
      </c>
      <c r="W99" t="s">
        <v>558</v>
      </c>
    </row>
    <row r="100" spans="1:23" ht="15" customHeight="1">
      <c r="A100" s="82" t="s">
        <v>70</v>
      </c>
      <c r="B100" t="s">
        <v>104</v>
      </c>
      <c r="C100" t="s">
        <v>19</v>
      </c>
      <c r="D100" t="s">
        <v>21</v>
      </c>
      <c r="E100" t="s">
        <v>122</v>
      </c>
      <c r="F100" t="s">
        <v>26</v>
      </c>
      <c r="N100">
        <v>0.06</v>
      </c>
      <c r="T100">
        <v>0</v>
      </c>
      <c r="U100">
        <v>500000000</v>
      </c>
      <c r="W100" t="s">
        <v>557</v>
      </c>
    </row>
    <row r="101" spans="1:23" ht="15" customHeight="1">
      <c r="A101" s="82" t="s">
        <v>70</v>
      </c>
      <c r="B101" t="s">
        <v>105</v>
      </c>
      <c r="C101" t="s">
        <v>19</v>
      </c>
      <c r="D101" t="s">
        <v>21</v>
      </c>
      <c r="E101" t="s">
        <v>122</v>
      </c>
      <c r="F101" t="s">
        <v>26</v>
      </c>
      <c r="N101">
        <v>0.42</v>
      </c>
      <c r="T101">
        <v>0</v>
      </c>
      <c r="U101">
        <v>500000000</v>
      </c>
      <c r="W101" t="s">
        <v>557</v>
      </c>
    </row>
    <row r="102" spans="1:23" ht="15" customHeight="1">
      <c r="A102" s="82" t="s">
        <v>70</v>
      </c>
      <c r="B102" t="s">
        <v>106</v>
      </c>
      <c r="C102" t="s">
        <v>19</v>
      </c>
      <c r="D102" t="s">
        <v>21</v>
      </c>
      <c r="E102" t="s">
        <v>122</v>
      </c>
      <c r="F102" t="s">
        <v>26</v>
      </c>
      <c r="N102">
        <v>0</v>
      </c>
      <c r="T102">
        <v>0</v>
      </c>
      <c r="U102">
        <v>500000000</v>
      </c>
      <c r="W102" t="s">
        <v>557</v>
      </c>
    </row>
    <row r="103" spans="1:23" ht="15" customHeight="1">
      <c r="A103" s="82" t="s">
        <v>70</v>
      </c>
      <c r="B103" t="s">
        <v>111</v>
      </c>
      <c r="C103" t="s">
        <v>19</v>
      </c>
      <c r="D103" t="s">
        <v>21</v>
      </c>
      <c r="E103" t="s">
        <v>122</v>
      </c>
      <c r="F103" t="s">
        <v>26</v>
      </c>
      <c r="N103">
        <v>7.0000000000000007E-2</v>
      </c>
      <c r="T103">
        <v>0</v>
      </c>
      <c r="U103">
        <v>500000000</v>
      </c>
      <c r="W103" t="s">
        <v>557</v>
      </c>
    </row>
    <row r="104" spans="1:23" ht="15" customHeight="1">
      <c r="A104" s="82" t="s">
        <v>70</v>
      </c>
      <c r="B104" t="s">
        <v>112</v>
      </c>
      <c r="C104" t="s">
        <v>19</v>
      </c>
      <c r="D104" t="s">
        <v>21</v>
      </c>
      <c r="E104" t="s">
        <v>122</v>
      </c>
      <c r="F104" t="s">
        <v>26</v>
      </c>
      <c r="N104">
        <v>0</v>
      </c>
      <c r="T104">
        <v>0</v>
      </c>
      <c r="U104">
        <v>500000000</v>
      </c>
      <c r="W104" t="s">
        <v>557</v>
      </c>
    </row>
    <row r="105" spans="1:23" ht="15" customHeight="1">
      <c r="A105" s="82" t="s">
        <v>70</v>
      </c>
      <c r="B105" t="s">
        <v>116</v>
      </c>
      <c r="C105" t="s">
        <v>19</v>
      </c>
      <c r="D105" t="s">
        <v>21</v>
      </c>
      <c r="E105" t="s">
        <v>122</v>
      </c>
      <c r="F105" t="s">
        <v>26</v>
      </c>
      <c r="N105">
        <v>0.79</v>
      </c>
      <c r="T105">
        <v>0</v>
      </c>
      <c r="U105">
        <v>500000000</v>
      </c>
      <c r="W105" t="s">
        <v>557</v>
      </c>
    </row>
    <row r="106" spans="1:23" ht="15" customHeight="1">
      <c r="A106" s="82" t="s">
        <v>70</v>
      </c>
      <c r="B106" t="s">
        <v>100</v>
      </c>
      <c r="C106" t="s">
        <v>19</v>
      </c>
      <c r="D106" t="s">
        <v>21</v>
      </c>
      <c r="E106" t="s">
        <v>122</v>
      </c>
      <c r="F106" t="s">
        <v>26</v>
      </c>
      <c r="N106">
        <v>0.04</v>
      </c>
      <c r="T106">
        <v>0</v>
      </c>
      <c r="U106">
        <v>500000000</v>
      </c>
      <c r="W106" t="s">
        <v>557</v>
      </c>
    </row>
    <row r="107" spans="1:23" ht="15" customHeight="1">
      <c r="A107" s="82" t="s">
        <v>70</v>
      </c>
      <c r="B107" t="s">
        <v>92</v>
      </c>
      <c r="C107" t="s">
        <v>19</v>
      </c>
      <c r="D107" t="s">
        <v>21</v>
      </c>
      <c r="E107" t="s">
        <v>122</v>
      </c>
      <c r="F107" t="s">
        <v>26</v>
      </c>
      <c r="N107">
        <v>0.04</v>
      </c>
      <c r="T107">
        <v>0</v>
      </c>
      <c r="U107">
        <v>500000000</v>
      </c>
      <c r="W107" t="s">
        <v>557</v>
      </c>
    </row>
    <row r="108" spans="1:23" ht="15" customHeight="1">
      <c r="A108" s="82" t="s">
        <v>70</v>
      </c>
      <c r="B108" t="s">
        <v>91</v>
      </c>
      <c r="C108" t="s">
        <v>19</v>
      </c>
      <c r="D108" t="s">
        <v>21</v>
      </c>
      <c r="E108" t="s">
        <v>122</v>
      </c>
      <c r="F108" t="s">
        <v>26</v>
      </c>
      <c r="N108">
        <v>0.51</v>
      </c>
      <c r="T108">
        <v>0</v>
      </c>
      <c r="U108">
        <v>500000000</v>
      </c>
      <c r="W108" t="s">
        <v>557</v>
      </c>
    </row>
    <row r="109" spans="1:23" ht="15" customHeight="1">
      <c r="A109" s="82" t="s">
        <v>70</v>
      </c>
      <c r="B109" t="s">
        <v>103</v>
      </c>
      <c r="C109" t="s">
        <v>19</v>
      </c>
      <c r="D109" t="s">
        <v>21</v>
      </c>
      <c r="E109" t="s">
        <v>122</v>
      </c>
      <c r="F109" t="s">
        <v>26</v>
      </c>
      <c r="N109">
        <v>0.47</v>
      </c>
      <c r="T109">
        <v>0</v>
      </c>
      <c r="U109">
        <v>500000000</v>
      </c>
      <c r="W109" t="s">
        <v>557</v>
      </c>
    </row>
    <row r="110" spans="1:23" ht="15" customHeight="1">
      <c r="A110" s="82" t="s">
        <v>70</v>
      </c>
      <c r="B110" t="s">
        <v>90</v>
      </c>
      <c r="C110" t="s">
        <v>19</v>
      </c>
      <c r="D110" t="s">
        <v>21</v>
      </c>
      <c r="E110" t="s">
        <v>122</v>
      </c>
      <c r="F110" t="s">
        <v>26</v>
      </c>
      <c r="N110">
        <v>0.73</v>
      </c>
      <c r="O110">
        <v>0.62</v>
      </c>
      <c r="P110">
        <v>1.08</v>
      </c>
      <c r="T110">
        <v>0</v>
      </c>
      <c r="U110">
        <v>500000000</v>
      </c>
      <c r="W110" t="s">
        <v>558</v>
      </c>
    </row>
    <row r="111" spans="1:23" ht="15" customHeight="1">
      <c r="A111" s="82" t="s">
        <v>70</v>
      </c>
      <c r="B111" t="s">
        <v>107</v>
      </c>
      <c r="C111" t="s">
        <v>19</v>
      </c>
      <c r="D111" t="s">
        <v>21</v>
      </c>
      <c r="E111" t="s">
        <v>122</v>
      </c>
      <c r="F111" t="s">
        <v>26</v>
      </c>
      <c r="N111">
        <v>0.22</v>
      </c>
      <c r="O111">
        <v>0.11</v>
      </c>
      <c r="P111">
        <v>0.55000000000000004</v>
      </c>
      <c r="T111">
        <v>0</v>
      </c>
      <c r="U111">
        <v>500000000</v>
      </c>
      <c r="W111" t="s">
        <v>558</v>
      </c>
    </row>
    <row r="112" spans="1:23" ht="15" customHeight="1">
      <c r="A112" s="82" t="s">
        <v>72</v>
      </c>
      <c r="B112" t="s">
        <v>109</v>
      </c>
      <c r="C112" t="s">
        <v>19</v>
      </c>
      <c r="D112" t="s">
        <v>21</v>
      </c>
      <c r="E112" t="s">
        <v>122</v>
      </c>
      <c r="F112" t="s">
        <v>26</v>
      </c>
      <c r="N112">
        <v>7.0000000000000007E-2</v>
      </c>
      <c r="O112">
        <v>0</v>
      </c>
      <c r="P112">
        <v>0.48</v>
      </c>
      <c r="T112">
        <v>0</v>
      </c>
      <c r="U112">
        <v>500000000</v>
      </c>
      <c r="W112" t="s">
        <v>558</v>
      </c>
    </row>
    <row r="113" spans="1:23" ht="15" customHeight="1">
      <c r="A113" s="82" t="s">
        <v>72</v>
      </c>
      <c r="B113" t="s">
        <v>110</v>
      </c>
      <c r="C113" t="s">
        <v>19</v>
      </c>
      <c r="D113" t="s">
        <v>21</v>
      </c>
      <c r="E113" t="s">
        <v>122</v>
      </c>
      <c r="F113" t="s">
        <v>26</v>
      </c>
      <c r="N113">
        <v>7.0000000000000007E-2</v>
      </c>
      <c r="O113">
        <v>0</v>
      </c>
      <c r="P113">
        <v>0.48</v>
      </c>
      <c r="T113">
        <v>0</v>
      </c>
      <c r="U113">
        <v>500000000</v>
      </c>
      <c r="W113" t="s">
        <v>558</v>
      </c>
    </row>
    <row r="114" spans="1:23" ht="15" customHeight="1">
      <c r="A114" s="82" t="s">
        <v>72</v>
      </c>
      <c r="B114" t="s">
        <v>101</v>
      </c>
      <c r="C114" t="s">
        <v>19</v>
      </c>
      <c r="D114" t="s">
        <v>21</v>
      </c>
      <c r="E114" t="s">
        <v>122</v>
      </c>
      <c r="F114" t="s">
        <v>26</v>
      </c>
      <c r="N114">
        <v>0.02</v>
      </c>
      <c r="O114">
        <v>0</v>
      </c>
      <c r="P114">
        <v>0.02</v>
      </c>
      <c r="T114">
        <v>0</v>
      </c>
      <c r="U114">
        <v>500000000</v>
      </c>
      <c r="W114" t="s">
        <v>558</v>
      </c>
    </row>
    <row r="115" spans="1:23" ht="15" customHeight="1">
      <c r="A115" s="82" t="s">
        <v>72</v>
      </c>
      <c r="B115" t="s">
        <v>102</v>
      </c>
      <c r="C115" t="s">
        <v>19</v>
      </c>
      <c r="D115" t="s">
        <v>21</v>
      </c>
      <c r="E115" t="s">
        <v>122</v>
      </c>
      <c r="F115" t="s">
        <v>26</v>
      </c>
      <c r="N115">
        <v>0.02</v>
      </c>
      <c r="O115">
        <v>0</v>
      </c>
      <c r="P115">
        <v>0.02</v>
      </c>
      <c r="T115">
        <v>0</v>
      </c>
      <c r="U115">
        <v>500000000</v>
      </c>
      <c r="W115" t="s">
        <v>558</v>
      </c>
    </row>
    <row r="116" spans="1:23" ht="15" customHeight="1">
      <c r="A116" s="82" t="s">
        <v>72</v>
      </c>
      <c r="B116" t="s">
        <v>104</v>
      </c>
      <c r="C116" t="s">
        <v>19</v>
      </c>
      <c r="D116" t="s">
        <v>21</v>
      </c>
      <c r="E116" t="s">
        <v>122</v>
      </c>
      <c r="F116" t="s">
        <v>26</v>
      </c>
      <c r="N116">
        <v>0.06</v>
      </c>
      <c r="T116">
        <v>0</v>
      </c>
      <c r="U116">
        <v>500000000</v>
      </c>
      <c r="W116" t="s">
        <v>557</v>
      </c>
    </row>
    <row r="117" spans="1:23" ht="15" customHeight="1">
      <c r="A117" s="82" t="s">
        <v>72</v>
      </c>
      <c r="B117" t="s">
        <v>105</v>
      </c>
      <c r="C117" t="s">
        <v>19</v>
      </c>
      <c r="D117" t="s">
        <v>21</v>
      </c>
      <c r="E117" t="s">
        <v>122</v>
      </c>
      <c r="F117" t="s">
        <v>26</v>
      </c>
      <c r="N117">
        <v>0.42</v>
      </c>
      <c r="T117">
        <v>0</v>
      </c>
      <c r="U117">
        <v>500000000</v>
      </c>
      <c r="W117" t="s">
        <v>557</v>
      </c>
    </row>
    <row r="118" spans="1:23" ht="15" customHeight="1">
      <c r="A118" s="82" t="s">
        <v>72</v>
      </c>
      <c r="B118" t="s">
        <v>106</v>
      </c>
      <c r="C118" t="s">
        <v>19</v>
      </c>
      <c r="D118" t="s">
        <v>21</v>
      </c>
      <c r="E118" t="s">
        <v>122</v>
      </c>
      <c r="F118" t="s">
        <v>26</v>
      </c>
      <c r="N118">
        <v>0</v>
      </c>
      <c r="T118">
        <v>0</v>
      </c>
      <c r="U118">
        <v>500000000</v>
      </c>
      <c r="W118" t="s">
        <v>557</v>
      </c>
    </row>
    <row r="119" spans="1:23" ht="15" customHeight="1">
      <c r="A119" s="82" t="s">
        <v>72</v>
      </c>
      <c r="B119" t="s">
        <v>111</v>
      </c>
      <c r="C119" t="s">
        <v>19</v>
      </c>
      <c r="D119" t="s">
        <v>21</v>
      </c>
      <c r="E119" t="s">
        <v>122</v>
      </c>
      <c r="F119" t="s">
        <v>26</v>
      </c>
      <c r="N119">
        <v>7.0000000000000007E-2</v>
      </c>
      <c r="T119">
        <v>0</v>
      </c>
      <c r="U119">
        <v>500000000</v>
      </c>
      <c r="W119" t="s">
        <v>557</v>
      </c>
    </row>
    <row r="120" spans="1:23" ht="15" customHeight="1">
      <c r="A120" s="82" t="s">
        <v>72</v>
      </c>
      <c r="B120" t="s">
        <v>112</v>
      </c>
      <c r="C120" t="s">
        <v>19</v>
      </c>
      <c r="D120" t="s">
        <v>21</v>
      </c>
      <c r="E120" t="s">
        <v>122</v>
      </c>
      <c r="F120" t="s">
        <v>26</v>
      </c>
      <c r="N120">
        <v>0</v>
      </c>
      <c r="T120">
        <v>0</v>
      </c>
      <c r="U120">
        <v>500000000</v>
      </c>
      <c r="W120" t="s">
        <v>557</v>
      </c>
    </row>
    <row r="121" spans="1:23" ht="15" customHeight="1">
      <c r="A121" s="82" t="s">
        <v>72</v>
      </c>
      <c r="B121" t="s">
        <v>116</v>
      </c>
      <c r="C121" t="s">
        <v>19</v>
      </c>
      <c r="D121" t="s">
        <v>21</v>
      </c>
      <c r="E121" t="s">
        <v>122</v>
      </c>
      <c r="F121" t="s">
        <v>26</v>
      </c>
      <c r="N121">
        <v>0.79</v>
      </c>
      <c r="T121">
        <v>0</v>
      </c>
      <c r="U121">
        <v>500000000</v>
      </c>
      <c r="W121" t="s">
        <v>557</v>
      </c>
    </row>
    <row r="122" spans="1:23" ht="15" customHeight="1">
      <c r="A122" s="82" t="s">
        <v>72</v>
      </c>
      <c r="B122" t="s">
        <v>100</v>
      </c>
      <c r="C122" t="s">
        <v>19</v>
      </c>
      <c r="D122" t="s">
        <v>21</v>
      </c>
      <c r="E122" t="s">
        <v>122</v>
      </c>
      <c r="F122" t="s">
        <v>26</v>
      </c>
      <c r="N122">
        <v>0.04</v>
      </c>
      <c r="T122">
        <v>0</v>
      </c>
      <c r="U122">
        <v>500000000</v>
      </c>
      <c r="W122" t="s">
        <v>557</v>
      </c>
    </row>
    <row r="123" spans="1:23" ht="15" customHeight="1">
      <c r="A123" s="82" t="s">
        <v>72</v>
      </c>
      <c r="B123" t="s">
        <v>92</v>
      </c>
      <c r="C123" t="s">
        <v>19</v>
      </c>
      <c r="D123" t="s">
        <v>21</v>
      </c>
      <c r="E123" t="s">
        <v>122</v>
      </c>
      <c r="F123" t="s">
        <v>26</v>
      </c>
      <c r="N123">
        <v>0.04</v>
      </c>
      <c r="T123">
        <v>0</v>
      </c>
      <c r="U123">
        <v>500000000</v>
      </c>
      <c r="W123" t="s">
        <v>557</v>
      </c>
    </row>
    <row r="124" spans="1:23" ht="15" customHeight="1">
      <c r="A124" s="82" t="s">
        <v>72</v>
      </c>
      <c r="B124" t="s">
        <v>91</v>
      </c>
      <c r="C124" t="s">
        <v>19</v>
      </c>
      <c r="D124" t="s">
        <v>21</v>
      </c>
      <c r="E124" t="s">
        <v>122</v>
      </c>
      <c r="F124" t="s">
        <v>26</v>
      </c>
      <c r="N124">
        <v>0.51</v>
      </c>
      <c r="T124">
        <v>0</v>
      </c>
      <c r="U124">
        <v>500000000</v>
      </c>
      <c r="W124" t="s">
        <v>557</v>
      </c>
    </row>
    <row r="125" spans="1:23" ht="15" customHeight="1">
      <c r="A125" s="82" t="s">
        <v>72</v>
      </c>
      <c r="B125" t="s">
        <v>103</v>
      </c>
      <c r="C125" t="s">
        <v>19</v>
      </c>
      <c r="D125" t="s">
        <v>21</v>
      </c>
      <c r="E125" t="s">
        <v>122</v>
      </c>
      <c r="F125" t="s">
        <v>26</v>
      </c>
      <c r="N125">
        <v>0.47</v>
      </c>
      <c r="T125">
        <v>0</v>
      </c>
      <c r="U125">
        <v>500000000</v>
      </c>
      <c r="W125" t="s">
        <v>557</v>
      </c>
    </row>
    <row r="126" spans="1:23" ht="15" customHeight="1">
      <c r="A126" s="82" t="s">
        <v>72</v>
      </c>
      <c r="B126" t="s">
        <v>90</v>
      </c>
      <c r="C126" t="s">
        <v>19</v>
      </c>
      <c r="D126" t="s">
        <v>21</v>
      </c>
      <c r="E126" t="s">
        <v>122</v>
      </c>
      <c r="F126" t="s">
        <v>26</v>
      </c>
      <c r="N126">
        <v>0.73</v>
      </c>
      <c r="O126">
        <v>0.62</v>
      </c>
      <c r="P126">
        <v>1.08</v>
      </c>
      <c r="T126">
        <v>0</v>
      </c>
      <c r="U126">
        <v>500000000</v>
      </c>
      <c r="W126" t="s">
        <v>558</v>
      </c>
    </row>
    <row r="127" spans="1:23" ht="15" customHeight="1">
      <c r="A127" s="82" t="s">
        <v>72</v>
      </c>
      <c r="B127" t="s">
        <v>107</v>
      </c>
      <c r="C127" t="s">
        <v>19</v>
      </c>
      <c r="D127" t="s">
        <v>21</v>
      </c>
      <c r="E127" t="s">
        <v>122</v>
      </c>
      <c r="F127" t="s">
        <v>26</v>
      </c>
      <c r="N127">
        <v>0.22</v>
      </c>
      <c r="O127">
        <v>0.11</v>
      </c>
      <c r="P127">
        <v>0.55000000000000004</v>
      </c>
      <c r="T127">
        <v>0</v>
      </c>
      <c r="U127">
        <v>500000000</v>
      </c>
      <c r="W127" t="s">
        <v>558</v>
      </c>
    </row>
    <row r="128" spans="1:23" ht="15" customHeight="1">
      <c r="A128" s="82" t="s">
        <v>73</v>
      </c>
      <c r="B128" t="s">
        <v>109</v>
      </c>
      <c r="C128" t="s">
        <v>19</v>
      </c>
      <c r="D128" t="s">
        <v>21</v>
      </c>
      <c r="E128" t="s">
        <v>122</v>
      </c>
      <c r="F128" t="s">
        <v>26</v>
      </c>
      <c r="N128">
        <v>0.06</v>
      </c>
      <c r="O128">
        <v>0</v>
      </c>
      <c r="P128">
        <v>0.46</v>
      </c>
      <c r="T128">
        <v>0</v>
      </c>
      <c r="U128">
        <v>500000000</v>
      </c>
      <c r="W128" t="s">
        <v>558</v>
      </c>
    </row>
    <row r="129" spans="1:23" ht="15" customHeight="1">
      <c r="A129" s="82" t="s">
        <v>73</v>
      </c>
      <c r="B129" t="s">
        <v>110</v>
      </c>
      <c r="C129" t="s">
        <v>19</v>
      </c>
      <c r="D129" t="s">
        <v>21</v>
      </c>
      <c r="E129" t="s">
        <v>122</v>
      </c>
      <c r="F129" t="s">
        <v>26</v>
      </c>
      <c r="N129">
        <v>0.05</v>
      </c>
      <c r="O129">
        <v>0</v>
      </c>
      <c r="P129">
        <v>0.46</v>
      </c>
      <c r="T129">
        <v>0</v>
      </c>
      <c r="U129">
        <v>500000000</v>
      </c>
      <c r="W129" t="s">
        <v>558</v>
      </c>
    </row>
    <row r="130" spans="1:23" ht="15" customHeight="1">
      <c r="A130" s="82" t="s">
        <v>73</v>
      </c>
      <c r="B130" t="s">
        <v>107</v>
      </c>
      <c r="C130" t="s">
        <v>19</v>
      </c>
      <c r="D130" t="s">
        <v>21</v>
      </c>
      <c r="E130" t="s">
        <v>122</v>
      </c>
      <c r="F130" t="s">
        <v>26</v>
      </c>
      <c r="N130">
        <v>0.1</v>
      </c>
      <c r="O130">
        <v>0</v>
      </c>
      <c r="P130">
        <v>0.46</v>
      </c>
      <c r="T130">
        <v>0</v>
      </c>
      <c r="U130">
        <v>500000000</v>
      </c>
      <c r="W130" t="s">
        <v>558</v>
      </c>
    </row>
    <row r="131" spans="1:23" ht="15" customHeight="1">
      <c r="A131" s="82" t="s">
        <v>73</v>
      </c>
      <c r="B131" t="s">
        <v>90</v>
      </c>
      <c r="C131" t="s">
        <v>19</v>
      </c>
      <c r="D131" t="s">
        <v>21</v>
      </c>
      <c r="E131" t="s">
        <v>122</v>
      </c>
      <c r="F131" t="s">
        <v>26</v>
      </c>
      <c r="N131">
        <v>0.1</v>
      </c>
      <c r="O131">
        <v>0</v>
      </c>
      <c r="P131">
        <v>0.46</v>
      </c>
      <c r="T131">
        <v>0</v>
      </c>
      <c r="U131">
        <v>500000000</v>
      </c>
      <c r="W131" t="s">
        <v>558</v>
      </c>
    </row>
    <row r="132" spans="1:23" ht="15" customHeight="1">
      <c r="A132" s="82" t="s">
        <v>74</v>
      </c>
      <c r="B132" t="s">
        <v>109</v>
      </c>
      <c r="C132" t="s">
        <v>19</v>
      </c>
      <c r="D132" t="s">
        <v>21</v>
      </c>
      <c r="E132" t="s">
        <v>122</v>
      </c>
      <c r="F132" t="s">
        <v>26</v>
      </c>
      <c r="G132" t="s">
        <v>171</v>
      </c>
      <c r="H132" t="s">
        <v>142</v>
      </c>
      <c r="J132" t="s">
        <v>125</v>
      </c>
      <c r="K132" t="s">
        <v>171</v>
      </c>
      <c r="L132" t="s">
        <v>144</v>
      </c>
      <c r="M132" t="s">
        <v>145</v>
      </c>
      <c r="N132">
        <v>0.01</v>
      </c>
      <c r="O132">
        <v>0</v>
      </c>
      <c r="P132">
        <v>0.46</v>
      </c>
      <c r="T132">
        <v>0</v>
      </c>
      <c r="U132">
        <v>500000000</v>
      </c>
      <c r="W132" t="s">
        <v>558</v>
      </c>
    </row>
    <row r="133" spans="1:23" ht="15" customHeight="1">
      <c r="A133" s="82" t="s">
        <v>74</v>
      </c>
      <c r="B133" t="s">
        <v>110</v>
      </c>
      <c r="C133" t="s">
        <v>19</v>
      </c>
      <c r="D133" t="s">
        <v>21</v>
      </c>
      <c r="E133" t="s">
        <v>122</v>
      </c>
      <c r="F133" t="s">
        <v>26</v>
      </c>
      <c r="G133" t="s">
        <v>172</v>
      </c>
      <c r="H133" t="s">
        <v>142</v>
      </c>
      <c r="J133" t="s">
        <v>125</v>
      </c>
      <c r="K133" t="s">
        <v>172</v>
      </c>
      <c r="L133" t="s">
        <v>144</v>
      </c>
      <c r="M133" t="s">
        <v>145</v>
      </c>
      <c r="N133">
        <v>0.05</v>
      </c>
      <c r="O133">
        <v>0</v>
      </c>
      <c r="P133">
        <v>0.46</v>
      </c>
      <c r="T133">
        <v>0</v>
      </c>
      <c r="U133">
        <v>500000000</v>
      </c>
      <c r="W133" t="s">
        <v>558</v>
      </c>
    </row>
    <row r="134" spans="1:23" ht="15" customHeight="1">
      <c r="A134" s="82" t="s">
        <v>74</v>
      </c>
      <c r="B134" t="s">
        <v>107</v>
      </c>
      <c r="C134" t="s">
        <v>19</v>
      </c>
      <c r="D134" t="s">
        <v>21</v>
      </c>
      <c r="E134" t="s">
        <v>122</v>
      </c>
      <c r="F134" t="s">
        <v>26</v>
      </c>
      <c r="N134">
        <v>0.06</v>
      </c>
      <c r="O134">
        <v>0</v>
      </c>
      <c r="P134">
        <v>0.46</v>
      </c>
      <c r="T134">
        <v>0</v>
      </c>
      <c r="U134">
        <v>500000000</v>
      </c>
      <c r="W134" t="s">
        <v>558</v>
      </c>
    </row>
    <row r="135" spans="1:23" ht="15" customHeight="1">
      <c r="A135" s="82" t="s">
        <v>74</v>
      </c>
      <c r="B135" t="s">
        <v>90</v>
      </c>
      <c r="C135" t="s">
        <v>19</v>
      </c>
      <c r="D135" t="s">
        <v>21</v>
      </c>
      <c r="E135" t="s">
        <v>122</v>
      </c>
      <c r="F135" t="s">
        <v>26</v>
      </c>
      <c r="N135">
        <v>0.06</v>
      </c>
      <c r="O135">
        <v>0</v>
      </c>
      <c r="P135">
        <v>0.46</v>
      </c>
      <c r="T135">
        <v>0</v>
      </c>
      <c r="U135">
        <v>500000000</v>
      </c>
      <c r="W135" t="s">
        <v>558</v>
      </c>
    </row>
    <row r="136" spans="1:23" ht="15" customHeight="1">
      <c r="A136" s="82" t="s">
        <v>75</v>
      </c>
      <c r="B136" t="s">
        <v>109</v>
      </c>
      <c r="C136" t="s">
        <v>19</v>
      </c>
      <c r="D136" t="s">
        <v>21</v>
      </c>
      <c r="E136" t="s">
        <v>122</v>
      </c>
      <c r="F136" t="s">
        <v>26</v>
      </c>
      <c r="G136" t="s">
        <v>173</v>
      </c>
      <c r="H136" t="s">
        <v>142</v>
      </c>
      <c r="J136" t="s">
        <v>125</v>
      </c>
      <c r="K136" t="s">
        <v>173</v>
      </c>
      <c r="L136" t="s">
        <v>144</v>
      </c>
      <c r="M136" t="s">
        <v>145</v>
      </c>
      <c r="N136">
        <v>0.05</v>
      </c>
      <c r="O136">
        <v>0</v>
      </c>
      <c r="P136">
        <v>0.46</v>
      </c>
      <c r="T136">
        <v>0</v>
      </c>
      <c r="U136">
        <v>500000000</v>
      </c>
      <c r="W136" t="s">
        <v>558</v>
      </c>
    </row>
    <row r="137" spans="1:23" ht="15" customHeight="1">
      <c r="A137" s="82" t="s">
        <v>75</v>
      </c>
      <c r="B137" t="s">
        <v>107</v>
      </c>
      <c r="C137" t="s">
        <v>19</v>
      </c>
      <c r="D137" t="s">
        <v>21</v>
      </c>
      <c r="E137" t="s">
        <v>122</v>
      </c>
      <c r="F137" t="s">
        <v>26</v>
      </c>
      <c r="N137">
        <v>0.05</v>
      </c>
      <c r="O137">
        <v>0</v>
      </c>
      <c r="P137">
        <v>0.46</v>
      </c>
      <c r="T137">
        <v>0</v>
      </c>
      <c r="U137">
        <v>500000000</v>
      </c>
      <c r="W137" t="s">
        <v>558</v>
      </c>
    </row>
    <row r="138" spans="1:23" ht="15" customHeight="1">
      <c r="A138" s="82" t="s">
        <v>75</v>
      </c>
      <c r="B138" t="s">
        <v>90</v>
      </c>
      <c r="C138" t="s">
        <v>19</v>
      </c>
      <c r="D138" t="s">
        <v>21</v>
      </c>
      <c r="E138" t="s">
        <v>122</v>
      </c>
      <c r="F138" t="s">
        <v>26</v>
      </c>
      <c r="N138">
        <v>0.05</v>
      </c>
      <c r="O138">
        <v>0</v>
      </c>
      <c r="P138">
        <v>0.46</v>
      </c>
      <c r="T138">
        <v>0</v>
      </c>
      <c r="U138">
        <v>500000000</v>
      </c>
      <c r="W138" t="s">
        <v>558</v>
      </c>
    </row>
    <row r="139" spans="1:23" ht="15" customHeight="1">
      <c r="A139" s="82" t="s">
        <v>76</v>
      </c>
      <c r="B139" t="s">
        <v>101</v>
      </c>
      <c r="C139" t="s">
        <v>19</v>
      </c>
      <c r="D139" t="s">
        <v>21</v>
      </c>
      <c r="E139" t="s">
        <v>122</v>
      </c>
      <c r="F139" t="s">
        <v>26</v>
      </c>
      <c r="N139">
        <v>0.02</v>
      </c>
      <c r="O139">
        <v>0</v>
      </c>
      <c r="P139">
        <v>0.02</v>
      </c>
      <c r="T139">
        <v>0</v>
      </c>
      <c r="U139">
        <v>500000000</v>
      </c>
      <c r="W139" t="s">
        <v>558</v>
      </c>
    </row>
    <row r="140" spans="1:23" ht="15" customHeight="1">
      <c r="A140" s="82" t="s">
        <v>76</v>
      </c>
      <c r="B140" t="s">
        <v>102</v>
      </c>
      <c r="C140" t="s">
        <v>19</v>
      </c>
      <c r="D140" t="s">
        <v>21</v>
      </c>
      <c r="E140" t="s">
        <v>122</v>
      </c>
      <c r="F140" t="s">
        <v>26</v>
      </c>
      <c r="N140">
        <v>0.02</v>
      </c>
      <c r="O140">
        <v>0</v>
      </c>
      <c r="P140">
        <v>0.02</v>
      </c>
      <c r="T140">
        <v>0</v>
      </c>
      <c r="U140">
        <v>500000000</v>
      </c>
      <c r="W140" t="s">
        <v>558</v>
      </c>
    </row>
    <row r="141" spans="1:23" ht="15" customHeight="1">
      <c r="A141" s="82" t="s">
        <v>76</v>
      </c>
      <c r="B141" t="s">
        <v>104</v>
      </c>
      <c r="C141" t="s">
        <v>19</v>
      </c>
      <c r="D141" t="s">
        <v>21</v>
      </c>
      <c r="E141" t="s">
        <v>122</v>
      </c>
      <c r="F141" t="s">
        <v>26</v>
      </c>
      <c r="N141">
        <v>0.06</v>
      </c>
      <c r="T141">
        <v>0</v>
      </c>
      <c r="U141">
        <v>500000000</v>
      </c>
      <c r="W141" t="s">
        <v>557</v>
      </c>
    </row>
    <row r="142" spans="1:23" ht="15" customHeight="1">
      <c r="A142" s="82" t="s">
        <v>76</v>
      </c>
      <c r="B142" t="s">
        <v>105</v>
      </c>
      <c r="C142" t="s">
        <v>19</v>
      </c>
      <c r="D142" t="s">
        <v>21</v>
      </c>
      <c r="E142" t="s">
        <v>122</v>
      </c>
      <c r="F142" t="s">
        <v>26</v>
      </c>
      <c r="N142">
        <v>0.42</v>
      </c>
      <c r="T142">
        <v>0</v>
      </c>
      <c r="U142">
        <v>500000000</v>
      </c>
      <c r="W142" t="s">
        <v>557</v>
      </c>
    </row>
    <row r="143" spans="1:23" ht="15" customHeight="1">
      <c r="A143" s="82" t="s">
        <v>76</v>
      </c>
      <c r="B143" t="s">
        <v>106</v>
      </c>
      <c r="C143" t="s">
        <v>19</v>
      </c>
      <c r="D143" t="s">
        <v>21</v>
      </c>
      <c r="E143" t="s">
        <v>122</v>
      </c>
      <c r="F143" t="s">
        <v>26</v>
      </c>
      <c r="N143">
        <v>0</v>
      </c>
      <c r="T143">
        <v>0</v>
      </c>
      <c r="U143">
        <v>500000000</v>
      </c>
      <c r="W143" t="s">
        <v>557</v>
      </c>
    </row>
    <row r="144" spans="1:23" ht="15" customHeight="1">
      <c r="A144" s="82" t="s">
        <v>76</v>
      </c>
      <c r="B144" t="s">
        <v>109</v>
      </c>
      <c r="C144" t="s">
        <v>19</v>
      </c>
      <c r="D144" t="s">
        <v>21</v>
      </c>
      <c r="E144" t="s">
        <v>122</v>
      </c>
      <c r="F144" t="s">
        <v>26</v>
      </c>
      <c r="N144">
        <v>0.02</v>
      </c>
      <c r="T144">
        <v>0</v>
      </c>
      <c r="U144">
        <v>500000000</v>
      </c>
      <c r="W144" t="s">
        <v>557</v>
      </c>
    </row>
    <row r="145" spans="1:23" ht="15" customHeight="1">
      <c r="A145" s="82" t="s">
        <v>76</v>
      </c>
      <c r="B145" t="s">
        <v>110</v>
      </c>
      <c r="C145" t="s">
        <v>19</v>
      </c>
      <c r="D145" t="s">
        <v>21</v>
      </c>
      <c r="E145" t="s">
        <v>122</v>
      </c>
      <c r="F145" t="s">
        <v>26</v>
      </c>
      <c r="N145">
        <v>0.02</v>
      </c>
      <c r="T145">
        <v>0</v>
      </c>
      <c r="U145">
        <v>500000000</v>
      </c>
      <c r="W145" t="s">
        <v>557</v>
      </c>
    </row>
    <row r="146" spans="1:23" ht="15" customHeight="1">
      <c r="A146" s="82" t="s">
        <v>76</v>
      </c>
      <c r="B146" t="s">
        <v>111</v>
      </c>
      <c r="C146" t="s">
        <v>19</v>
      </c>
      <c r="D146" t="s">
        <v>21</v>
      </c>
      <c r="E146" t="s">
        <v>122</v>
      </c>
      <c r="F146" t="s">
        <v>26</v>
      </c>
      <c r="N146">
        <v>7.0000000000000007E-2</v>
      </c>
      <c r="T146">
        <v>0</v>
      </c>
      <c r="U146">
        <v>500000000</v>
      </c>
      <c r="W146" t="s">
        <v>557</v>
      </c>
    </row>
    <row r="147" spans="1:23" ht="15" customHeight="1">
      <c r="A147" s="82" t="s">
        <v>76</v>
      </c>
      <c r="B147" t="s">
        <v>112</v>
      </c>
      <c r="C147" t="s">
        <v>19</v>
      </c>
      <c r="D147" t="s">
        <v>21</v>
      </c>
      <c r="E147" t="s">
        <v>122</v>
      </c>
      <c r="F147" t="s">
        <v>26</v>
      </c>
      <c r="N147">
        <v>0</v>
      </c>
      <c r="T147">
        <v>0</v>
      </c>
      <c r="U147">
        <v>500000000</v>
      </c>
      <c r="W147" t="s">
        <v>557</v>
      </c>
    </row>
    <row r="148" spans="1:23" ht="15" customHeight="1">
      <c r="A148" s="82" t="s">
        <v>76</v>
      </c>
      <c r="B148" t="s">
        <v>116</v>
      </c>
      <c r="C148" t="s">
        <v>19</v>
      </c>
      <c r="D148" t="s">
        <v>21</v>
      </c>
      <c r="E148" t="s">
        <v>122</v>
      </c>
      <c r="F148" t="s">
        <v>26</v>
      </c>
      <c r="N148">
        <v>0.79</v>
      </c>
      <c r="T148">
        <v>0</v>
      </c>
      <c r="U148">
        <v>500000000</v>
      </c>
      <c r="W148" t="s">
        <v>557</v>
      </c>
    </row>
    <row r="149" spans="1:23" ht="15" customHeight="1">
      <c r="A149" s="82" t="s">
        <v>76</v>
      </c>
      <c r="B149" t="s">
        <v>100</v>
      </c>
      <c r="C149" t="s">
        <v>19</v>
      </c>
      <c r="D149" t="s">
        <v>21</v>
      </c>
      <c r="E149" t="s">
        <v>122</v>
      </c>
      <c r="F149" t="s">
        <v>26</v>
      </c>
      <c r="N149">
        <v>0.04</v>
      </c>
      <c r="T149">
        <v>0</v>
      </c>
      <c r="U149">
        <v>500000000</v>
      </c>
      <c r="W149" t="s">
        <v>557</v>
      </c>
    </row>
    <row r="150" spans="1:23" ht="15" customHeight="1">
      <c r="A150" s="82" t="s">
        <v>76</v>
      </c>
      <c r="B150" t="s">
        <v>92</v>
      </c>
      <c r="C150" t="s">
        <v>19</v>
      </c>
      <c r="D150" t="s">
        <v>21</v>
      </c>
      <c r="E150" t="s">
        <v>122</v>
      </c>
      <c r="F150" t="s">
        <v>26</v>
      </c>
      <c r="N150">
        <v>0.04</v>
      </c>
      <c r="T150">
        <v>0</v>
      </c>
      <c r="U150">
        <v>500000000</v>
      </c>
      <c r="W150" t="s">
        <v>557</v>
      </c>
    </row>
    <row r="151" spans="1:23" ht="15" customHeight="1">
      <c r="A151" s="82" t="s">
        <v>76</v>
      </c>
      <c r="B151" t="s">
        <v>91</v>
      </c>
      <c r="C151" t="s">
        <v>19</v>
      </c>
      <c r="D151" t="s">
        <v>21</v>
      </c>
      <c r="E151" t="s">
        <v>122</v>
      </c>
      <c r="F151" t="s">
        <v>26</v>
      </c>
      <c r="N151">
        <v>0.51</v>
      </c>
      <c r="T151">
        <v>0</v>
      </c>
      <c r="U151">
        <v>500000000</v>
      </c>
      <c r="W151" t="s">
        <v>557</v>
      </c>
    </row>
    <row r="152" spans="1:23" ht="15" customHeight="1">
      <c r="A152" s="82" t="s">
        <v>76</v>
      </c>
      <c r="B152" t="s">
        <v>103</v>
      </c>
      <c r="C152" t="s">
        <v>19</v>
      </c>
      <c r="D152" t="s">
        <v>21</v>
      </c>
      <c r="E152" t="s">
        <v>122</v>
      </c>
      <c r="F152" t="s">
        <v>26</v>
      </c>
      <c r="N152">
        <v>0.47</v>
      </c>
      <c r="T152">
        <v>0</v>
      </c>
      <c r="U152">
        <v>500000000</v>
      </c>
      <c r="W152" t="s">
        <v>557</v>
      </c>
    </row>
    <row r="153" spans="1:23" ht="15" customHeight="1">
      <c r="A153" s="82" t="s">
        <v>76</v>
      </c>
      <c r="B153" t="s">
        <v>90</v>
      </c>
      <c r="C153" t="s">
        <v>19</v>
      </c>
      <c r="D153" t="s">
        <v>21</v>
      </c>
      <c r="E153" t="s">
        <v>122</v>
      </c>
      <c r="F153" t="s">
        <v>26</v>
      </c>
      <c r="N153">
        <v>0.62</v>
      </c>
      <c r="T153">
        <v>0</v>
      </c>
      <c r="U153">
        <v>500000000</v>
      </c>
      <c r="W153" t="s">
        <v>557</v>
      </c>
    </row>
    <row r="154" spans="1:23" ht="15" customHeight="1">
      <c r="A154" s="82" t="s">
        <v>76</v>
      </c>
      <c r="B154" t="s">
        <v>107</v>
      </c>
      <c r="C154" t="s">
        <v>19</v>
      </c>
      <c r="D154" t="s">
        <v>21</v>
      </c>
      <c r="E154" t="s">
        <v>122</v>
      </c>
      <c r="F154" t="s">
        <v>26</v>
      </c>
      <c r="N154">
        <v>0.11</v>
      </c>
      <c r="T154">
        <v>0</v>
      </c>
      <c r="U154">
        <v>500000000</v>
      </c>
      <c r="W154" t="s">
        <v>557</v>
      </c>
    </row>
    <row r="155" spans="1:23" ht="15" customHeight="1">
      <c r="A155" s="82" t="s">
        <v>77</v>
      </c>
      <c r="B155" t="s">
        <v>101</v>
      </c>
      <c r="C155" t="s">
        <v>19</v>
      </c>
      <c r="D155" t="s">
        <v>21</v>
      </c>
      <c r="E155" t="s">
        <v>122</v>
      </c>
      <c r="F155" t="s">
        <v>26</v>
      </c>
      <c r="N155">
        <v>0.01</v>
      </c>
      <c r="O155">
        <v>0</v>
      </c>
      <c r="P155">
        <v>0.02</v>
      </c>
      <c r="T155">
        <v>0</v>
      </c>
      <c r="U155">
        <v>500000000</v>
      </c>
      <c r="W155" t="s">
        <v>558</v>
      </c>
    </row>
    <row r="156" spans="1:23" ht="15" customHeight="1">
      <c r="A156" s="82" t="s">
        <v>77</v>
      </c>
      <c r="B156" t="s">
        <v>102</v>
      </c>
      <c r="C156" t="s">
        <v>19</v>
      </c>
      <c r="D156" t="s">
        <v>21</v>
      </c>
      <c r="E156" t="s">
        <v>122</v>
      </c>
      <c r="F156" t="s">
        <v>26</v>
      </c>
      <c r="N156">
        <v>0.01</v>
      </c>
      <c r="O156">
        <v>0</v>
      </c>
      <c r="P156">
        <v>0.02</v>
      </c>
      <c r="T156">
        <v>0</v>
      </c>
      <c r="U156">
        <v>500000000</v>
      </c>
      <c r="W156" t="s">
        <v>558</v>
      </c>
    </row>
    <row r="157" spans="1:23" ht="15" customHeight="1">
      <c r="A157" s="82" t="s">
        <v>77</v>
      </c>
      <c r="B157" t="s">
        <v>104</v>
      </c>
      <c r="C157" t="s">
        <v>19</v>
      </c>
      <c r="D157" t="s">
        <v>21</v>
      </c>
      <c r="E157" t="s">
        <v>122</v>
      </c>
      <c r="F157" t="s">
        <v>26</v>
      </c>
      <c r="G157" t="s">
        <v>141</v>
      </c>
      <c r="H157" t="s">
        <v>142</v>
      </c>
      <c r="I157" t="s">
        <v>143</v>
      </c>
      <c r="J157" t="s">
        <v>125</v>
      </c>
      <c r="K157" t="s">
        <v>141</v>
      </c>
      <c r="L157" t="s">
        <v>144</v>
      </c>
      <c r="M157" t="s">
        <v>145</v>
      </c>
      <c r="N157">
        <v>0.03</v>
      </c>
      <c r="Q157">
        <v>0.03</v>
      </c>
      <c r="R157">
        <v>0</v>
      </c>
      <c r="S157">
        <v>0.1</v>
      </c>
      <c r="T157">
        <v>0</v>
      </c>
      <c r="U157">
        <v>500000000</v>
      </c>
      <c r="V157">
        <v>0</v>
      </c>
      <c r="W157" t="s">
        <v>556</v>
      </c>
    </row>
    <row r="158" spans="1:23" ht="15" customHeight="1">
      <c r="A158" s="82" t="s">
        <v>77</v>
      </c>
      <c r="B158" t="s">
        <v>105</v>
      </c>
      <c r="C158" t="s">
        <v>19</v>
      </c>
      <c r="D158" t="s">
        <v>21</v>
      </c>
      <c r="E158" t="s">
        <v>122</v>
      </c>
      <c r="F158" t="s">
        <v>26</v>
      </c>
      <c r="G158" t="s">
        <v>146</v>
      </c>
      <c r="H158" t="s">
        <v>142</v>
      </c>
      <c r="I158" t="s">
        <v>143</v>
      </c>
      <c r="J158" t="s">
        <v>125</v>
      </c>
      <c r="K158" t="s">
        <v>146</v>
      </c>
      <c r="L158" t="s">
        <v>144</v>
      </c>
      <c r="M158" t="s">
        <v>145</v>
      </c>
      <c r="N158">
        <v>0.4</v>
      </c>
      <c r="Q158">
        <v>0.4</v>
      </c>
      <c r="R158">
        <v>0.02</v>
      </c>
      <c r="S158">
        <v>0.1</v>
      </c>
      <c r="T158">
        <v>0</v>
      </c>
      <c r="U158">
        <v>500000000</v>
      </c>
      <c r="V158">
        <v>0</v>
      </c>
      <c r="W158" t="s">
        <v>556</v>
      </c>
    </row>
    <row r="159" spans="1:23" ht="15" customHeight="1">
      <c r="A159" s="82" t="s">
        <v>77</v>
      </c>
      <c r="B159" t="s">
        <v>106</v>
      </c>
      <c r="C159" t="s">
        <v>19</v>
      </c>
      <c r="D159" t="s">
        <v>21</v>
      </c>
      <c r="E159" t="s">
        <v>122</v>
      </c>
      <c r="F159" t="s">
        <v>26</v>
      </c>
      <c r="G159" t="s">
        <v>147</v>
      </c>
      <c r="H159" t="s">
        <v>142</v>
      </c>
      <c r="I159" t="s">
        <v>143</v>
      </c>
      <c r="J159" t="s">
        <v>125</v>
      </c>
      <c r="K159" t="s">
        <v>147</v>
      </c>
      <c r="L159" t="s">
        <v>144</v>
      </c>
      <c r="M159" t="s">
        <v>145</v>
      </c>
      <c r="N159">
        <v>0</v>
      </c>
      <c r="Q159">
        <v>0</v>
      </c>
      <c r="R159">
        <v>0</v>
      </c>
      <c r="T159">
        <v>0</v>
      </c>
      <c r="U159">
        <v>500000000</v>
      </c>
      <c r="V159">
        <v>0</v>
      </c>
      <c r="W159" t="s">
        <v>556</v>
      </c>
    </row>
    <row r="160" spans="1:23" ht="15" customHeight="1">
      <c r="A160" s="82" t="s">
        <v>77</v>
      </c>
      <c r="B160" t="s">
        <v>109</v>
      </c>
      <c r="C160" t="s">
        <v>19</v>
      </c>
      <c r="D160" t="s">
        <v>21</v>
      </c>
      <c r="E160" t="s">
        <v>122</v>
      </c>
      <c r="F160" t="s">
        <v>26</v>
      </c>
      <c r="G160" t="s">
        <v>148</v>
      </c>
      <c r="H160" t="s">
        <v>142</v>
      </c>
      <c r="I160" t="s">
        <v>143</v>
      </c>
      <c r="J160" t="s">
        <v>125</v>
      </c>
      <c r="K160" t="s">
        <v>148</v>
      </c>
      <c r="L160" t="s">
        <v>144</v>
      </c>
      <c r="M160" t="s">
        <v>145</v>
      </c>
      <c r="N160">
        <v>0</v>
      </c>
      <c r="Q160">
        <v>0</v>
      </c>
      <c r="R160">
        <v>0</v>
      </c>
      <c r="S160">
        <v>0.1</v>
      </c>
      <c r="T160">
        <v>0</v>
      </c>
      <c r="U160">
        <v>500000000</v>
      </c>
      <c r="V160">
        <v>0</v>
      </c>
      <c r="W160" t="s">
        <v>556</v>
      </c>
    </row>
    <row r="161" spans="1:23" ht="15" customHeight="1">
      <c r="A161" s="82" t="s">
        <v>77</v>
      </c>
      <c r="B161" t="s">
        <v>110</v>
      </c>
      <c r="C161" t="s">
        <v>19</v>
      </c>
      <c r="D161" t="s">
        <v>21</v>
      </c>
      <c r="E161" t="s">
        <v>122</v>
      </c>
      <c r="F161" t="s">
        <v>26</v>
      </c>
      <c r="G161" t="s">
        <v>149</v>
      </c>
      <c r="H161" t="s">
        <v>142</v>
      </c>
      <c r="I161" t="s">
        <v>143</v>
      </c>
      <c r="J161" t="s">
        <v>125</v>
      </c>
      <c r="K161" t="s">
        <v>149</v>
      </c>
      <c r="L161" t="s">
        <v>144</v>
      </c>
      <c r="M161" t="s">
        <v>145</v>
      </c>
      <c r="N161">
        <v>0.02</v>
      </c>
      <c r="Q161">
        <v>0.02</v>
      </c>
      <c r="R161">
        <v>0</v>
      </c>
      <c r="S161">
        <v>0.1</v>
      </c>
      <c r="T161">
        <v>0</v>
      </c>
      <c r="U161">
        <v>500000000</v>
      </c>
      <c r="V161">
        <v>0</v>
      </c>
      <c r="W161" t="s">
        <v>556</v>
      </c>
    </row>
    <row r="162" spans="1:23" ht="15" customHeight="1">
      <c r="A162" s="82" t="s">
        <v>77</v>
      </c>
      <c r="B162" t="s">
        <v>111</v>
      </c>
      <c r="C162" t="s">
        <v>19</v>
      </c>
      <c r="D162" t="s">
        <v>21</v>
      </c>
      <c r="E162" t="s">
        <v>122</v>
      </c>
      <c r="F162" t="s">
        <v>26</v>
      </c>
      <c r="G162" t="s">
        <v>150</v>
      </c>
      <c r="H162" t="s">
        <v>142</v>
      </c>
      <c r="I162" t="s">
        <v>143</v>
      </c>
      <c r="J162" t="s">
        <v>125</v>
      </c>
      <c r="K162" t="s">
        <v>150</v>
      </c>
      <c r="L162" t="s">
        <v>144</v>
      </c>
      <c r="M162" t="s">
        <v>145</v>
      </c>
      <c r="N162">
        <v>0</v>
      </c>
      <c r="Q162">
        <v>0</v>
      </c>
      <c r="R162">
        <v>0</v>
      </c>
      <c r="S162">
        <v>0.1</v>
      </c>
      <c r="T162">
        <v>0</v>
      </c>
      <c r="U162">
        <v>500000000</v>
      </c>
      <c r="V162">
        <v>0</v>
      </c>
      <c r="W162" t="s">
        <v>556</v>
      </c>
    </row>
    <row r="163" spans="1:23" ht="15" customHeight="1">
      <c r="A163" s="82" t="s">
        <v>77</v>
      </c>
      <c r="B163" t="s">
        <v>112</v>
      </c>
      <c r="C163" t="s">
        <v>19</v>
      </c>
      <c r="D163" t="s">
        <v>21</v>
      </c>
      <c r="E163" t="s">
        <v>122</v>
      </c>
      <c r="F163" t="s">
        <v>26</v>
      </c>
      <c r="G163" t="s">
        <v>151</v>
      </c>
      <c r="H163" t="s">
        <v>142</v>
      </c>
      <c r="I163" t="s">
        <v>143</v>
      </c>
      <c r="J163" t="s">
        <v>125</v>
      </c>
      <c r="K163" t="s">
        <v>151</v>
      </c>
      <c r="L163" t="s">
        <v>144</v>
      </c>
      <c r="M163" t="s">
        <v>145</v>
      </c>
      <c r="N163">
        <v>0</v>
      </c>
      <c r="Q163">
        <v>0</v>
      </c>
      <c r="R163">
        <v>0</v>
      </c>
      <c r="T163">
        <v>0</v>
      </c>
      <c r="U163">
        <v>500000000</v>
      </c>
      <c r="V163">
        <v>0</v>
      </c>
      <c r="W163" t="s">
        <v>556</v>
      </c>
    </row>
    <row r="164" spans="1:23" ht="15" customHeight="1">
      <c r="A164" s="82" t="s">
        <v>77</v>
      </c>
      <c r="B164" t="s">
        <v>116</v>
      </c>
      <c r="C164" t="s">
        <v>19</v>
      </c>
      <c r="D164" t="s">
        <v>21</v>
      </c>
      <c r="E164" t="s">
        <v>122</v>
      </c>
      <c r="F164" t="s">
        <v>26</v>
      </c>
      <c r="G164" t="s">
        <v>445</v>
      </c>
      <c r="H164" t="s">
        <v>142</v>
      </c>
      <c r="I164" t="s">
        <v>446</v>
      </c>
      <c r="J164" t="s">
        <v>447</v>
      </c>
      <c r="K164" t="s">
        <v>448</v>
      </c>
      <c r="L164" t="s">
        <v>144</v>
      </c>
      <c r="M164" t="s">
        <v>449</v>
      </c>
      <c r="N164">
        <v>0.42</v>
      </c>
      <c r="T164">
        <v>0</v>
      </c>
      <c r="U164">
        <v>500000000</v>
      </c>
      <c r="W164" t="s">
        <v>557</v>
      </c>
    </row>
    <row r="165" spans="1:23" ht="15" customHeight="1">
      <c r="A165" s="82" t="s">
        <v>77</v>
      </c>
      <c r="B165" t="s">
        <v>100</v>
      </c>
      <c r="C165" t="s">
        <v>19</v>
      </c>
      <c r="D165" t="s">
        <v>21</v>
      </c>
      <c r="E165" t="s">
        <v>122</v>
      </c>
      <c r="F165" t="s">
        <v>26</v>
      </c>
      <c r="G165" t="s">
        <v>152</v>
      </c>
      <c r="H165" t="s">
        <v>142</v>
      </c>
      <c r="I165" t="s">
        <v>143</v>
      </c>
      <c r="J165" t="s">
        <v>125</v>
      </c>
      <c r="K165" t="s">
        <v>152</v>
      </c>
      <c r="L165" t="s">
        <v>144</v>
      </c>
      <c r="M165" t="s">
        <v>145</v>
      </c>
      <c r="N165">
        <v>0.02</v>
      </c>
      <c r="Q165">
        <v>0.02</v>
      </c>
      <c r="R165">
        <v>0</v>
      </c>
      <c r="S165">
        <v>0.1</v>
      </c>
      <c r="T165">
        <v>0</v>
      </c>
      <c r="U165">
        <v>500000000</v>
      </c>
      <c r="V165">
        <v>0</v>
      </c>
      <c r="W165" t="s">
        <v>556</v>
      </c>
    </row>
    <row r="166" spans="1:23" ht="15" customHeight="1">
      <c r="A166" s="82" t="s">
        <v>77</v>
      </c>
      <c r="B166" t="s">
        <v>92</v>
      </c>
      <c r="C166" t="s">
        <v>19</v>
      </c>
      <c r="D166" t="s">
        <v>21</v>
      </c>
      <c r="E166" t="s">
        <v>122</v>
      </c>
      <c r="F166" t="s">
        <v>26</v>
      </c>
      <c r="N166">
        <v>0.02</v>
      </c>
      <c r="T166">
        <v>0</v>
      </c>
      <c r="U166">
        <v>500000000</v>
      </c>
      <c r="W166" t="s">
        <v>557</v>
      </c>
    </row>
    <row r="167" spans="1:23" ht="15" customHeight="1">
      <c r="A167" s="82" t="s">
        <v>77</v>
      </c>
      <c r="B167" t="s">
        <v>91</v>
      </c>
      <c r="C167" t="s">
        <v>19</v>
      </c>
      <c r="D167" t="s">
        <v>21</v>
      </c>
      <c r="E167" t="s">
        <v>122</v>
      </c>
      <c r="F167" t="s">
        <v>26</v>
      </c>
      <c r="N167">
        <v>0.44</v>
      </c>
      <c r="T167">
        <v>0</v>
      </c>
      <c r="U167">
        <v>500000000</v>
      </c>
      <c r="W167" t="s">
        <v>557</v>
      </c>
    </row>
    <row r="168" spans="1:23" ht="15" customHeight="1">
      <c r="A168" s="82" t="s">
        <v>77</v>
      </c>
      <c r="B168" t="s">
        <v>103</v>
      </c>
      <c r="C168" t="s">
        <v>19</v>
      </c>
      <c r="D168" t="s">
        <v>21</v>
      </c>
      <c r="E168" t="s">
        <v>122</v>
      </c>
      <c r="F168" t="s">
        <v>26</v>
      </c>
      <c r="N168">
        <v>0.42</v>
      </c>
      <c r="T168">
        <v>0</v>
      </c>
      <c r="U168">
        <v>500000000</v>
      </c>
      <c r="W168" t="s">
        <v>557</v>
      </c>
    </row>
    <row r="169" spans="1:23" ht="15" customHeight="1">
      <c r="A169" s="82" t="s">
        <v>77</v>
      </c>
      <c r="B169" t="s">
        <v>90</v>
      </c>
      <c r="C169" t="s">
        <v>19</v>
      </c>
      <c r="D169" t="s">
        <v>21</v>
      </c>
      <c r="E169" t="s">
        <v>122</v>
      </c>
      <c r="F169" t="s">
        <v>26</v>
      </c>
      <c r="N169">
        <v>0.47</v>
      </c>
      <c r="T169">
        <v>0</v>
      </c>
      <c r="U169">
        <v>500000000</v>
      </c>
      <c r="W169" t="s">
        <v>557</v>
      </c>
    </row>
    <row r="170" spans="1:23" ht="15" customHeight="1">
      <c r="A170" s="82" t="s">
        <v>77</v>
      </c>
      <c r="B170" t="s">
        <v>107</v>
      </c>
      <c r="C170" t="s">
        <v>19</v>
      </c>
      <c r="D170" t="s">
        <v>21</v>
      </c>
      <c r="E170" t="s">
        <v>122</v>
      </c>
      <c r="F170" t="s">
        <v>26</v>
      </c>
      <c r="N170">
        <v>0.03</v>
      </c>
      <c r="T170">
        <v>0</v>
      </c>
      <c r="U170">
        <v>500000000</v>
      </c>
      <c r="W170" t="s">
        <v>557</v>
      </c>
    </row>
    <row r="171" spans="1:23" ht="15" customHeight="1">
      <c r="A171" s="82" t="s">
        <v>78</v>
      </c>
      <c r="B171" t="s">
        <v>101</v>
      </c>
      <c r="C171" t="s">
        <v>19</v>
      </c>
      <c r="D171" t="s">
        <v>21</v>
      </c>
      <c r="E171" t="s">
        <v>122</v>
      </c>
      <c r="F171" t="s">
        <v>26</v>
      </c>
      <c r="N171">
        <v>0.01</v>
      </c>
      <c r="O171">
        <v>0</v>
      </c>
      <c r="P171">
        <v>0.02</v>
      </c>
      <c r="T171">
        <v>0</v>
      </c>
      <c r="U171">
        <v>500000000</v>
      </c>
      <c r="W171" t="s">
        <v>558</v>
      </c>
    </row>
    <row r="172" spans="1:23" ht="15" customHeight="1">
      <c r="A172" s="82" t="s">
        <v>78</v>
      </c>
      <c r="B172" t="s">
        <v>102</v>
      </c>
      <c r="C172" t="s">
        <v>19</v>
      </c>
      <c r="D172" t="s">
        <v>21</v>
      </c>
      <c r="E172" t="s">
        <v>122</v>
      </c>
      <c r="F172" t="s">
        <v>26</v>
      </c>
      <c r="N172">
        <v>0.01</v>
      </c>
      <c r="O172">
        <v>0</v>
      </c>
      <c r="P172">
        <v>0.02</v>
      </c>
      <c r="T172">
        <v>0</v>
      </c>
      <c r="U172">
        <v>500000000</v>
      </c>
      <c r="W172" t="s">
        <v>558</v>
      </c>
    </row>
    <row r="173" spans="1:23" ht="15" customHeight="1">
      <c r="A173" s="82" t="s">
        <v>78</v>
      </c>
      <c r="B173" t="s">
        <v>104</v>
      </c>
      <c r="C173" t="s">
        <v>19</v>
      </c>
      <c r="D173" t="s">
        <v>21</v>
      </c>
      <c r="E173" t="s">
        <v>122</v>
      </c>
      <c r="F173" t="s">
        <v>26</v>
      </c>
      <c r="G173" t="s">
        <v>153</v>
      </c>
      <c r="H173" t="s">
        <v>142</v>
      </c>
      <c r="I173" t="s">
        <v>143</v>
      </c>
      <c r="J173" t="s">
        <v>125</v>
      </c>
      <c r="K173" t="s">
        <v>153</v>
      </c>
      <c r="L173" t="s">
        <v>144</v>
      </c>
      <c r="M173" t="s">
        <v>145</v>
      </c>
      <c r="N173">
        <v>0.03</v>
      </c>
      <c r="Q173">
        <v>0.03</v>
      </c>
      <c r="R173">
        <v>0</v>
      </c>
      <c r="S173">
        <v>0.1</v>
      </c>
      <c r="T173">
        <v>0</v>
      </c>
      <c r="U173">
        <v>500000000</v>
      </c>
      <c r="V173">
        <v>0</v>
      </c>
      <c r="W173" t="s">
        <v>556</v>
      </c>
    </row>
    <row r="174" spans="1:23" ht="15" customHeight="1">
      <c r="A174" s="82" t="s">
        <v>78</v>
      </c>
      <c r="B174" t="s">
        <v>105</v>
      </c>
      <c r="C174" t="s">
        <v>19</v>
      </c>
      <c r="D174" t="s">
        <v>21</v>
      </c>
      <c r="E174" t="s">
        <v>122</v>
      </c>
      <c r="F174" t="s">
        <v>26</v>
      </c>
      <c r="G174" t="s">
        <v>154</v>
      </c>
      <c r="H174" t="s">
        <v>142</v>
      </c>
      <c r="I174" t="s">
        <v>143</v>
      </c>
      <c r="J174" t="s">
        <v>125</v>
      </c>
      <c r="K174" t="s">
        <v>154</v>
      </c>
      <c r="L174" t="s">
        <v>144</v>
      </c>
      <c r="M174" t="s">
        <v>145</v>
      </c>
      <c r="N174">
        <v>0.02</v>
      </c>
      <c r="Q174">
        <v>0.02</v>
      </c>
      <c r="R174">
        <v>0</v>
      </c>
      <c r="S174">
        <v>0.1</v>
      </c>
      <c r="T174">
        <v>0</v>
      </c>
      <c r="U174">
        <v>500000000</v>
      </c>
      <c r="V174">
        <v>0</v>
      </c>
      <c r="W174" t="s">
        <v>556</v>
      </c>
    </row>
    <row r="175" spans="1:23" ht="15" customHeight="1">
      <c r="A175" s="82" t="s">
        <v>78</v>
      </c>
      <c r="B175" t="s">
        <v>106</v>
      </c>
      <c r="C175" t="s">
        <v>19</v>
      </c>
      <c r="D175" t="s">
        <v>21</v>
      </c>
      <c r="E175" t="s">
        <v>122</v>
      </c>
      <c r="F175" t="s">
        <v>26</v>
      </c>
      <c r="G175" t="s">
        <v>155</v>
      </c>
      <c r="H175" t="s">
        <v>142</v>
      </c>
      <c r="I175" t="s">
        <v>143</v>
      </c>
      <c r="J175" t="s">
        <v>125</v>
      </c>
      <c r="K175" t="s">
        <v>155</v>
      </c>
      <c r="L175" t="s">
        <v>144</v>
      </c>
      <c r="M175" t="s">
        <v>145</v>
      </c>
      <c r="N175">
        <v>0</v>
      </c>
      <c r="Q175">
        <v>0</v>
      </c>
      <c r="R175">
        <v>0</v>
      </c>
      <c r="T175">
        <v>0</v>
      </c>
      <c r="U175">
        <v>500000000</v>
      </c>
      <c r="V175">
        <v>0</v>
      </c>
      <c r="W175" t="s">
        <v>556</v>
      </c>
    </row>
    <row r="176" spans="1:23" ht="15" customHeight="1">
      <c r="A176" s="82" t="s">
        <v>78</v>
      </c>
      <c r="B176" t="s">
        <v>109</v>
      </c>
      <c r="C176" t="s">
        <v>19</v>
      </c>
      <c r="D176" t="s">
        <v>21</v>
      </c>
      <c r="E176" t="s">
        <v>122</v>
      </c>
      <c r="F176" t="s">
        <v>26</v>
      </c>
      <c r="G176" t="s">
        <v>156</v>
      </c>
      <c r="H176" t="s">
        <v>142</v>
      </c>
      <c r="I176" t="s">
        <v>143</v>
      </c>
      <c r="J176" t="s">
        <v>125</v>
      </c>
      <c r="K176" t="s">
        <v>156</v>
      </c>
      <c r="L176" t="s">
        <v>144</v>
      </c>
      <c r="M176" t="s">
        <v>145</v>
      </c>
      <c r="N176">
        <v>0.02</v>
      </c>
      <c r="Q176">
        <v>0.02</v>
      </c>
      <c r="R176">
        <v>0</v>
      </c>
      <c r="S176">
        <v>0.1</v>
      </c>
      <c r="T176">
        <v>0</v>
      </c>
      <c r="U176">
        <v>500000000</v>
      </c>
      <c r="V176">
        <v>0</v>
      </c>
      <c r="W176" t="s">
        <v>556</v>
      </c>
    </row>
    <row r="177" spans="1:23" ht="15" customHeight="1">
      <c r="A177" s="82" t="s">
        <v>78</v>
      </c>
      <c r="B177" t="s">
        <v>111</v>
      </c>
      <c r="C177" t="s">
        <v>19</v>
      </c>
      <c r="D177" t="s">
        <v>21</v>
      </c>
      <c r="E177" t="s">
        <v>122</v>
      </c>
      <c r="F177" t="s">
        <v>26</v>
      </c>
      <c r="G177" t="s">
        <v>157</v>
      </c>
      <c r="H177" t="s">
        <v>142</v>
      </c>
      <c r="I177" t="s">
        <v>143</v>
      </c>
      <c r="J177" t="s">
        <v>125</v>
      </c>
      <c r="K177" t="s">
        <v>157</v>
      </c>
      <c r="L177" t="s">
        <v>144</v>
      </c>
      <c r="M177" t="s">
        <v>145</v>
      </c>
      <c r="N177">
        <v>7.0000000000000007E-2</v>
      </c>
      <c r="Q177">
        <v>7.0000000000000007E-2</v>
      </c>
      <c r="R177">
        <v>0</v>
      </c>
      <c r="S177">
        <v>0.1</v>
      </c>
      <c r="T177">
        <v>0</v>
      </c>
      <c r="U177">
        <v>500000000</v>
      </c>
      <c r="V177">
        <v>0</v>
      </c>
      <c r="W177" t="s">
        <v>556</v>
      </c>
    </row>
    <row r="178" spans="1:23" ht="15" customHeight="1">
      <c r="A178" s="82" t="s">
        <v>78</v>
      </c>
      <c r="B178" t="s">
        <v>112</v>
      </c>
      <c r="C178" t="s">
        <v>19</v>
      </c>
      <c r="D178" t="s">
        <v>21</v>
      </c>
      <c r="E178" t="s">
        <v>122</v>
      </c>
      <c r="F178" t="s">
        <v>26</v>
      </c>
      <c r="G178" t="s">
        <v>158</v>
      </c>
      <c r="H178" t="s">
        <v>142</v>
      </c>
      <c r="I178" t="s">
        <v>143</v>
      </c>
      <c r="J178" t="s">
        <v>125</v>
      </c>
      <c r="K178" t="s">
        <v>158</v>
      </c>
      <c r="L178" t="s">
        <v>144</v>
      </c>
      <c r="M178" t="s">
        <v>145</v>
      </c>
      <c r="N178">
        <v>0</v>
      </c>
      <c r="Q178">
        <v>0</v>
      </c>
      <c r="R178">
        <v>0</v>
      </c>
      <c r="T178">
        <v>0</v>
      </c>
      <c r="U178">
        <v>500000000</v>
      </c>
      <c r="V178">
        <v>0</v>
      </c>
      <c r="W178" t="s">
        <v>556</v>
      </c>
    </row>
    <row r="179" spans="1:23" ht="15" customHeight="1">
      <c r="A179" s="82" t="s">
        <v>78</v>
      </c>
      <c r="B179" t="s">
        <v>116</v>
      </c>
      <c r="C179" t="s">
        <v>19</v>
      </c>
      <c r="D179" t="s">
        <v>21</v>
      </c>
      <c r="E179" t="s">
        <v>122</v>
      </c>
      <c r="F179" t="s">
        <v>26</v>
      </c>
      <c r="G179" t="s">
        <v>450</v>
      </c>
      <c r="H179" t="s">
        <v>142</v>
      </c>
      <c r="I179" t="s">
        <v>446</v>
      </c>
      <c r="J179" t="s">
        <v>447</v>
      </c>
      <c r="K179" t="s">
        <v>451</v>
      </c>
      <c r="L179" t="s">
        <v>144</v>
      </c>
      <c r="M179" t="s">
        <v>449</v>
      </c>
      <c r="N179">
        <v>0.36</v>
      </c>
      <c r="T179">
        <v>0</v>
      </c>
      <c r="U179">
        <v>500000000</v>
      </c>
      <c r="W179" t="s">
        <v>557</v>
      </c>
    </row>
    <row r="180" spans="1:23" ht="15" customHeight="1">
      <c r="A180" s="82" t="s">
        <v>78</v>
      </c>
      <c r="B180" t="s">
        <v>100</v>
      </c>
      <c r="C180" t="s">
        <v>19</v>
      </c>
      <c r="D180" t="s">
        <v>21</v>
      </c>
      <c r="E180" t="s">
        <v>122</v>
      </c>
      <c r="F180" t="s">
        <v>26</v>
      </c>
      <c r="G180" t="s">
        <v>159</v>
      </c>
      <c r="H180" t="s">
        <v>142</v>
      </c>
      <c r="I180" t="s">
        <v>143</v>
      </c>
      <c r="J180" t="s">
        <v>125</v>
      </c>
      <c r="K180" t="s">
        <v>159</v>
      </c>
      <c r="L180" t="s">
        <v>144</v>
      </c>
      <c r="M180" t="s">
        <v>145</v>
      </c>
      <c r="N180">
        <v>0.02</v>
      </c>
      <c r="Q180">
        <v>0.02</v>
      </c>
      <c r="R180">
        <v>0</v>
      </c>
      <c r="S180">
        <v>0.1</v>
      </c>
      <c r="T180">
        <v>0</v>
      </c>
      <c r="U180">
        <v>500000000</v>
      </c>
      <c r="V180">
        <v>0</v>
      </c>
      <c r="W180" t="s">
        <v>556</v>
      </c>
    </row>
    <row r="181" spans="1:23" ht="15" customHeight="1">
      <c r="A181" s="82" t="s">
        <v>78</v>
      </c>
      <c r="B181" t="s">
        <v>92</v>
      </c>
      <c r="C181" t="s">
        <v>19</v>
      </c>
      <c r="D181" t="s">
        <v>21</v>
      </c>
      <c r="E181" t="s">
        <v>122</v>
      </c>
      <c r="F181" t="s">
        <v>26</v>
      </c>
      <c r="N181">
        <v>0.02</v>
      </c>
      <c r="T181">
        <v>0</v>
      </c>
      <c r="U181">
        <v>500000000</v>
      </c>
      <c r="W181" t="s">
        <v>557</v>
      </c>
    </row>
    <row r="182" spans="1:23" ht="15" customHeight="1">
      <c r="A182" s="82" t="s">
        <v>78</v>
      </c>
      <c r="B182" t="s">
        <v>91</v>
      </c>
      <c r="C182" t="s">
        <v>19</v>
      </c>
      <c r="D182" t="s">
        <v>21</v>
      </c>
      <c r="E182" t="s">
        <v>122</v>
      </c>
      <c r="F182" t="s">
        <v>26</v>
      </c>
      <c r="N182">
        <v>7.0000000000000007E-2</v>
      </c>
      <c r="T182">
        <v>0</v>
      </c>
      <c r="U182">
        <v>500000000</v>
      </c>
      <c r="W182" t="s">
        <v>557</v>
      </c>
    </row>
    <row r="183" spans="1:23" ht="15" customHeight="1">
      <c r="A183" s="82" t="s">
        <v>78</v>
      </c>
      <c r="B183" t="s">
        <v>103</v>
      </c>
      <c r="C183" t="s">
        <v>19</v>
      </c>
      <c r="D183" t="s">
        <v>21</v>
      </c>
      <c r="E183" t="s">
        <v>122</v>
      </c>
      <c r="F183" t="s">
        <v>26</v>
      </c>
      <c r="N183">
        <v>0.05</v>
      </c>
      <c r="T183">
        <v>0</v>
      </c>
      <c r="U183">
        <v>500000000</v>
      </c>
      <c r="W183" t="s">
        <v>557</v>
      </c>
    </row>
    <row r="184" spans="1:23" ht="15" customHeight="1">
      <c r="A184" s="82" t="s">
        <v>78</v>
      </c>
      <c r="B184" t="s">
        <v>90</v>
      </c>
      <c r="C184" t="s">
        <v>19</v>
      </c>
      <c r="D184" t="s">
        <v>21</v>
      </c>
      <c r="E184" t="s">
        <v>122</v>
      </c>
      <c r="F184" t="s">
        <v>26</v>
      </c>
      <c r="N184">
        <v>0.15</v>
      </c>
      <c r="T184">
        <v>0</v>
      </c>
      <c r="U184">
        <v>500000000</v>
      </c>
      <c r="W184" t="s">
        <v>557</v>
      </c>
    </row>
    <row r="185" spans="1:23" ht="15" customHeight="1">
      <c r="A185" s="82" t="s">
        <v>78</v>
      </c>
      <c r="B185" t="s">
        <v>107</v>
      </c>
      <c r="C185" t="s">
        <v>19</v>
      </c>
      <c r="D185" t="s">
        <v>21</v>
      </c>
      <c r="E185" t="s">
        <v>122</v>
      </c>
      <c r="F185" t="s">
        <v>26</v>
      </c>
      <c r="N185">
        <v>0.09</v>
      </c>
      <c r="T185">
        <v>0</v>
      </c>
      <c r="U185">
        <v>500000000</v>
      </c>
      <c r="W185" t="s">
        <v>557</v>
      </c>
    </row>
    <row r="186" spans="1:23" ht="15" customHeight="1">
      <c r="A186" s="82" t="s">
        <v>84</v>
      </c>
      <c r="B186" t="s">
        <v>50</v>
      </c>
      <c r="C186" t="s">
        <v>19</v>
      </c>
      <c r="D186" t="s">
        <v>21</v>
      </c>
      <c r="E186" t="s">
        <v>122</v>
      </c>
      <c r="F186" t="s">
        <v>26</v>
      </c>
      <c r="N186">
        <v>9.81</v>
      </c>
      <c r="T186">
        <v>0</v>
      </c>
      <c r="U186">
        <v>500000000</v>
      </c>
      <c r="W186" t="s">
        <v>557</v>
      </c>
    </row>
    <row r="187" spans="1:23" ht="15" customHeight="1">
      <c r="A187" s="82" t="s">
        <v>85</v>
      </c>
      <c r="B187" t="s">
        <v>59</v>
      </c>
      <c r="C187" t="s">
        <v>19</v>
      </c>
      <c r="D187" t="s">
        <v>21</v>
      </c>
      <c r="E187" t="s">
        <v>122</v>
      </c>
      <c r="F187" t="s">
        <v>26</v>
      </c>
      <c r="N187">
        <v>2.4500000000000002</v>
      </c>
      <c r="T187">
        <v>0</v>
      </c>
      <c r="U187">
        <v>500000000</v>
      </c>
      <c r="W187" t="s">
        <v>557</v>
      </c>
    </row>
    <row r="188" spans="1:23" ht="15" customHeight="1">
      <c r="A188" s="82" t="s">
        <v>85</v>
      </c>
      <c r="B188" t="s">
        <v>60</v>
      </c>
      <c r="C188" t="s">
        <v>19</v>
      </c>
      <c r="D188" t="s">
        <v>21</v>
      </c>
      <c r="E188" t="s">
        <v>122</v>
      </c>
      <c r="F188" t="s">
        <v>26</v>
      </c>
      <c r="N188">
        <v>0.27</v>
      </c>
      <c r="T188">
        <v>0</v>
      </c>
      <c r="U188">
        <v>500000000</v>
      </c>
      <c r="W188" t="s">
        <v>557</v>
      </c>
    </row>
    <row r="189" spans="1:23" ht="15" customHeight="1">
      <c r="A189" s="82" t="s">
        <v>85</v>
      </c>
      <c r="B189" t="s">
        <v>61</v>
      </c>
      <c r="C189" t="s">
        <v>19</v>
      </c>
      <c r="D189" t="s">
        <v>21</v>
      </c>
      <c r="E189" t="s">
        <v>122</v>
      </c>
      <c r="F189" t="s">
        <v>26</v>
      </c>
      <c r="N189">
        <v>0.78</v>
      </c>
      <c r="T189">
        <v>0</v>
      </c>
      <c r="U189">
        <v>500000000</v>
      </c>
      <c r="W189" t="s">
        <v>557</v>
      </c>
    </row>
    <row r="190" spans="1:23" ht="15" customHeight="1">
      <c r="A190" s="82" t="s">
        <v>85</v>
      </c>
      <c r="B190" t="s">
        <v>66</v>
      </c>
      <c r="C190" t="s">
        <v>19</v>
      </c>
      <c r="D190" t="s">
        <v>21</v>
      </c>
      <c r="E190" t="s">
        <v>122</v>
      </c>
      <c r="F190" t="s">
        <v>26</v>
      </c>
      <c r="N190">
        <v>0.46</v>
      </c>
      <c r="T190">
        <v>0</v>
      </c>
      <c r="U190">
        <v>500000000</v>
      </c>
      <c r="W190" t="s">
        <v>557</v>
      </c>
    </row>
    <row r="191" spans="1:23" ht="15" customHeight="1">
      <c r="A191" s="82" t="s">
        <v>85</v>
      </c>
      <c r="B191" t="s">
        <v>68</v>
      </c>
      <c r="C191" t="s">
        <v>19</v>
      </c>
      <c r="D191" t="s">
        <v>21</v>
      </c>
      <c r="E191" t="s">
        <v>122</v>
      </c>
      <c r="F191" t="s">
        <v>26</v>
      </c>
      <c r="N191">
        <v>0</v>
      </c>
      <c r="T191">
        <v>0</v>
      </c>
      <c r="U191">
        <v>500000000</v>
      </c>
      <c r="W191" t="s">
        <v>557</v>
      </c>
    </row>
    <row r="192" spans="1:23" ht="15" customHeight="1">
      <c r="A192" s="82" t="s">
        <v>85</v>
      </c>
      <c r="B192" t="s">
        <v>69</v>
      </c>
      <c r="C192" t="s">
        <v>19</v>
      </c>
      <c r="D192" t="s">
        <v>21</v>
      </c>
      <c r="E192" t="s">
        <v>122</v>
      </c>
      <c r="F192" t="s">
        <v>26</v>
      </c>
      <c r="N192">
        <v>2.99</v>
      </c>
      <c r="T192">
        <v>0</v>
      </c>
      <c r="U192">
        <v>500000000</v>
      </c>
      <c r="W192" t="s">
        <v>557</v>
      </c>
    </row>
    <row r="193" spans="1:23" ht="15" customHeight="1">
      <c r="A193" s="82" t="s">
        <v>85</v>
      </c>
      <c r="B193" t="s">
        <v>63</v>
      </c>
      <c r="C193" t="s">
        <v>19</v>
      </c>
      <c r="D193" t="s">
        <v>21</v>
      </c>
      <c r="E193" t="s">
        <v>122</v>
      </c>
      <c r="F193" t="s">
        <v>26</v>
      </c>
      <c r="N193">
        <v>0.53</v>
      </c>
      <c r="T193">
        <v>0</v>
      </c>
      <c r="U193">
        <v>500000000</v>
      </c>
      <c r="W193" t="s">
        <v>557</v>
      </c>
    </row>
    <row r="194" spans="1:23" ht="15" customHeight="1">
      <c r="A194" s="82" t="s">
        <v>85</v>
      </c>
      <c r="B194" t="s">
        <v>81</v>
      </c>
      <c r="C194" t="s">
        <v>19</v>
      </c>
      <c r="D194" t="s">
        <v>21</v>
      </c>
      <c r="E194" t="s">
        <v>122</v>
      </c>
      <c r="F194" t="s">
        <v>26</v>
      </c>
      <c r="N194">
        <v>0.1</v>
      </c>
      <c r="T194">
        <v>0</v>
      </c>
      <c r="U194">
        <v>500000000</v>
      </c>
      <c r="W194" t="s">
        <v>557</v>
      </c>
    </row>
    <row r="195" spans="1:23" ht="15" customHeight="1">
      <c r="A195" s="82" t="s">
        <v>85</v>
      </c>
      <c r="B195" t="s">
        <v>56</v>
      </c>
      <c r="C195" t="s">
        <v>19</v>
      </c>
      <c r="D195" t="s">
        <v>21</v>
      </c>
      <c r="E195" t="s">
        <v>122</v>
      </c>
      <c r="F195" t="s">
        <v>26</v>
      </c>
      <c r="N195">
        <v>2.73</v>
      </c>
      <c r="T195">
        <v>0</v>
      </c>
      <c r="U195">
        <v>500000000</v>
      </c>
      <c r="W195" t="s">
        <v>557</v>
      </c>
    </row>
    <row r="196" spans="1:23" ht="15" customHeight="1">
      <c r="A196" s="82" t="s">
        <v>85</v>
      </c>
      <c r="B196" t="s">
        <v>53</v>
      </c>
      <c r="C196" t="s">
        <v>19</v>
      </c>
      <c r="D196" t="s">
        <v>21</v>
      </c>
      <c r="E196" t="s">
        <v>122</v>
      </c>
      <c r="F196" t="s">
        <v>26</v>
      </c>
      <c r="N196">
        <v>7.48</v>
      </c>
      <c r="T196">
        <v>0</v>
      </c>
      <c r="U196">
        <v>500000000</v>
      </c>
      <c r="W196" t="s">
        <v>557</v>
      </c>
    </row>
    <row r="197" spans="1:23" ht="15" customHeight="1">
      <c r="A197" s="82" t="s">
        <v>85</v>
      </c>
      <c r="B197" t="s">
        <v>64</v>
      </c>
      <c r="C197" t="s">
        <v>19</v>
      </c>
      <c r="D197" t="s">
        <v>21</v>
      </c>
      <c r="E197" t="s">
        <v>122</v>
      </c>
      <c r="F197" t="s">
        <v>26</v>
      </c>
      <c r="N197">
        <v>3.44</v>
      </c>
      <c r="T197">
        <v>0</v>
      </c>
      <c r="U197">
        <v>500000000</v>
      </c>
      <c r="W197" t="s">
        <v>557</v>
      </c>
    </row>
    <row r="198" spans="1:23" ht="15" customHeight="1">
      <c r="A198" s="82" t="s">
        <v>85</v>
      </c>
      <c r="B198" t="s">
        <v>79</v>
      </c>
      <c r="C198" t="s">
        <v>19</v>
      </c>
      <c r="D198" t="s">
        <v>21</v>
      </c>
      <c r="E198" t="s">
        <v>122</v>
      </c>
      <c r="F198" t="s">
        <v>26</v>
      </c>
      <c r="N198">
        <v>0.1</v>
      </c>
      <c r="T198">
        <v>0</v>
      </c>
      <c r="U198">
        <v>500000000</v>
      </c>
      <c r="W198" t="s">
        <v>557</v>
      </c>
    </row>
    <row r="199" spans="1:23" ht="15" customHeight="1">
      <c r="A199" s="82" t="s">
        <v>86</v>
      </c>
      <c r="B199" t="s">
        <v>59</v>
      </c>
      <c r="C199" t="s">
        <v>19</v>
      </c>
      <c r="D199" t="s">
        <v>21</v>
      </c>
      <c r="E199" t="s">
        <v>122</v>
      </c>
      <c r="F199" t="s">
        <v>26</v>
      </c>
      <c r="N199">
        <v>2.4500000000000002</v>
      </c>
      <c r="T199">
        <v>0</v>
      </c>
      <c r="U199">
        <v>500000000</v>
      </c>
      <c r="W199" t="s">
        <v>557</v>
      </c>
    </row>
    <row r="200" spans="1:23" ht="15" customHeight="1">
      <c r="A200" s="82" t="s">
        <v>86</v>
      </c>
      <c r="B200" t="s">
        <v>60</v>
      </c>
      <c r="C200" t="s">
        <v>19</v>
      </c>
      <c r="D200" t="s">
        <v>21</v>
      </c>
      <c r="E200" t="s">
        <v>122</v>
      </c>
      <c r="F200" t="s">
        <v>26</v>
      </c>
      <c r="G200" t="s">
        <v>481</v>
      </c>
      <c r="H200" t="s">
        <v>453</v>
      </c>
      <c r="I200" t="s">
        <v>449</v>
      </c>
      <c r="J200" t="s">
        <v>447</v>
      </c>
      <c r="K200" t="s">
        <v>482</v>
      </c>
      <c r="L200" t="s">
        <v>474</v>
      </c>
      <c r="M200" t="s">
        <v>449</v>
      </c>
      <c r="N200">
        <v>0.27</v>
      </c>
      <c r="T200">
        <v>0</v>
      </c>
      <c r="U200">
        <v>500000000</v>
      </c>
      <c r="W200" t="s">
        <v>557</v>
      </c>
    </row>
    <row r="201" spans="1:23" ht="15" customHeight="1">
      <c r="A201" s="82" t="s">
        <v>86</v>
      </c>
      <c r="B201" t="s">
        <v>61</v>
      </c>
      <c r="C201" t="s">
        <v>19</v>
      </c>
      <c r="D201" t="s">
        <v>21</v>
      </c>
      <c r="E201" t="s">
        <v>122</v>
      </c>
      <c r="F201" t="s">
        <v>26</v>
      </c>
      <c r="G201" t="s">
        <v>457</v>
      </c>
      <c r="H201" t="s">
        <v>458</v>
      </c>
      <c r="I201" t="s">
        <v>459</v>
      </c>
      <c r="J201" t="s">
        <v>454</v>
      </c>
      <c r="K201" t="s">
        <v>460</v>
      </c>
      <c r="L201" t="s">
        <v>456</v>
      </c>
      <c r="M201" t="s">
        <v>449</v>
      </c>
      <c r="N201">
        <v>0.78</v>
      </c>
      <c r="T201">
        <v>0</v>
      </c>
      <c r="U201">
        <v>500000000</v>
      </c>
      <c r="W201" t="s">
        <v>557</v>
      </c>
    </row>
    <row r="202" spans="1:23" ht="15" customHeight="1">
      <c r="A202" s="82" t="s">
        <v>86</v>
      </c>
      <c r="B202" t="s">
        <v>66</v>
      </c>
      <c r="C202" t="s">
        <v>19</v>
      </c>
      <c r="D202" t="s">
        <v>21</v>
      </c>
      <c r="E202" t="s">
        <v>122</v>
      </c>
      <c r="F202" t="s">
        <v>26</v>
      </c>
      <c r="G202" t="s">
        <v>461</v>
      </c>
      <c r="H202" t="s">
        <v>458</v>
      </c>
      <c r="I202" t="s">
        <v>459</v>
      </c>
      <c r="J202" t="s">
        <v>454</v>
      </c>
      <c r="K202" t="s">
        <v>462</v>
      </c>
      <c r="L202" t="s">
        <v>456</v>
      </c>
      <c r="M202" t="s">
        <v>449</v>
      </c>
      <c r="N202">
        <v>0.46</v>
      </c>
      <c r="T202">
        <v>0</v>
      </c>
      <c r="U202">
        <v>500000000</v>
      </c>
      <c r="W202" t="s">
        <v>557</v>
      </c>
    </row>
    <row r="203" spans="1:23" ht="15" customHeight="1">
      <c r="A203" s="82" t="s">
        <v>86</v>
      </c>
      <c r="B203" t="s">
        <v>68</v>
      </c>
      <c r="C203" t="s">
        <v>19</v>
      </c>
      <c r="D203" t="s">
        <v>21</v>
      </c>
      <c r="E203" t="s">
        <v>122</v>
      </c>
      <c r="F203" t="s">
        <v>26</v>
      </c>
      <c r="G203" t="s">
        <v>463</v>
      </c>
      <c r="H203" t="s">
        <v>458</v>
      </c>
      <c r="I203" t="s">
        <v>459</v>
      </c>
      <c r="J203" t="s">
        <v>454</v>
      </c>
      <c r="K203" t="s">
        <v>464</v>
      </c>
      <c r="L203" t="s">
        <v>456</v>
      </c>
      <c r="M203" t="s">
        <v>449</v>
      </c>
      <c r="N203">
        <v>0</v>
      </c>
      <c r="T203">
        <v>0</v>
      </c>
      <c r="U203">
        <v>500000000</v>
      </c>
      <c r="W203" t="s">
        <v>557</v>
      </c>
    </row>
    <row r="204" spans="1:23" ht="15" customHeight="1">
      <c r="A204" s="82" t="s">
        <v>86</v>
      </c>
      <c r="B204" t="s">
        <v>69</v>
      </c>
      <c r="C204" t="s">
        <v>19</v>
      </c>
      <c r="D204" t="s">
        <v>21</v>
      </c>
      <c r="E204" t="s">
        <v>122</v>
      </c>
      <c r="F204" t="s">
        <v>26</v>
      </c>
      <c r="G204" t="s">
        <v>465</v>
      </c>
      <c r="H204" t="s">
        <v>458</v>
      </c>
      <c r="I204" t="s">
        <v>459</v>
      </c>
      <c r="J204" t="s">
        <v>454</v>
      </c>
      <c r="K204" t="s">
        <v>466</v>
      </c>
      <c r="L204" t="s">
        <v>456</v>
      </c>
      <c r="M204" t="s">
        <v>449</v>
      </c>
      <c r="N204">
        <v>2.99</v>
      </c>
      <c r="T204">
        <v>0</v>
      </c>
      <c r="U204">
        <v>500000000</v>
      </c>
      <c r="W204" t="s">
        <v>557</v>
      </c>
    </row>
    <row r="205" spans="1:23" ht="15" customHeight="1">
      <c r="A205" s="82" t="s">
        <v>86</v>
      </c>
      <c r="B205" t="s">
        <v>63</v>
      </c>
      <c r="C205" t="s">
        <v>19</v>
      </c>
      <c r="D205" t="s">
        <v>21</v>
      </c>
      <c r="E205" t="s">
        <v>122</v>
      </c>
      <c r="F205" t="s">
        <v>26</v>
      </c>
      <c r="G205" t="s">
        <v>467</v>
      </c>
      <c r="H205" t="s">
        <v>458</v>
      </c>
      <c r="I205" t="s">
        <v>459</v>
      </c>
      <c r="J205" t="s">
        <v>454</v>
      </c>
      <c r="K205" t="s">
        <v>468</v>
      </c>
      <c r="L205" t="s">
        <v>456</v>
      </c>
      <c r="M205" t="s">
        <v>449</v>
      </c>
      <c r="N205">
        <v>0.53</v>
      </c>
      <c r="T205">
        <v>0</v>
      </c>
      <c r="U205">
        <v>500000000</v>
      </c>
      <c r="W205" t="s">
        <v>557</v>
      </c>
    </row>
    <row r="206" spans="1:23" ht="15" customHeight="1">
      <c r="A206" s="82" t="s">
        <v>86</v>
      </c>
      <c r="B206" t="s">
        <v>81</v>
      </c>
      <c r="C206" t="s">
        <v>19</v>
      </c>
      <c r="D206" t="s">
        <v>21</v>
      </c>
      <c r="E206" t="s">
        <v>122</v>
      </c>
      <c r="F206" t="s">
        <v>26</v>
      </c>
      <c r="G206" t="s">
        <v>469</v>
      </c>
      <c r="H206" t="s">
        <v>458</v>
      </c>
      <c r="I206" t="s">
        <v>459</v>
      </c>
      <c r="J206" t="s">
        <v>454</v>
      </c>
      <c r="K206" t="s">
        <v>470</v>
      </c>
      <c r="L206" t="s">
        <v>456</v>
      </c>
      <c r="M206" t="s">
        <v>449</v>
      </c>
      <c r="N206">
        <v>0.1</v>
      </c>
      <c r="T206">
        <v>0</v>
      </c>
      <c r="U206">
        <v>500000000</v>
      </c>
      <c r="W206" t="s">
        <v>557</v>
      </c>
    </row>
    <row r="207" spans="1:23" ht="15" customHeight="1">
      <c r="A207" s="82" t="s">
        <v>86</v>
      </c>
      <c r="B207" t="s">
        <v>56</v>
      </c>
      <c r="C207" t="s">
        <v>19</v>
      </c>
      <c r="D207" t="s">
        <v>21</v>
      </c>
      <c r="E207" t="s">
        <v>122</v>
      </c>
      <c r="F207" t="s">
        <v>26</v>
      </c>
      <c r="G207" t="s">
        <v>452</v>
      </c>
      <c r="H207" t="s">
        <v>453</v>
      </c>
      <c r="I207" t="s">
        <v>449</v>
      </c>
      <c r="J207" t="s">
        <v>454</v>
      </c>
      <c r="K207" t="s">
        <v>455</v>
      </c>
      <c r="L207" t="s">
        <v>456</v>
      </c>
      <c r="M207" t="s">
        <v>449</v>
      </c>
      <c r="N207">
        <v>2.73</v>
      </c>
      <c r="T207">
        <v>0</v>
      </c>
      <c r="U207">
        <v>500000000</v>
      </c>
      <c r="W207" t="s">
        <v>557</v>
      </c>
    </row>
    <row r="208" spans="1:23" ht="15" customHeight="1">
      <c r="A208" s="82" t="s">
        <v>86</v>
      </c>
      <c r="B208" t="s">
        <v>53</v>
      </c>
      <c r="C208" t="s">
        <v>19</v>
      </c>
      <c r="D208" t="s">
        <v>21</v>
      </c>
      <c r="E208" t="s">
        <v>122</v>
      </c>
      <c r="F208" t="s">
        <v>26</v>
      </c>
      <c r="N208">
        <v>7.48</v>
      </c>
      <c r="T208">
        <v>0</v>
      </c>
      <c r="U208">
        <v>500000000</v>
      </c>
      <c r="W208" t="s">
        <v>557</v>
      </c>
    </row>
    <row r="209" spans="1:23" ht="15" customHeight="1">
      <c r="A209" s="82" t="s">
        <v>86</v>
      </c>
      <c r="B209" t="s">
        <v>64</v>
      </c>
      <c r="C209" t="s">
        <v>19</v>
      </c>
      <c r="D209" t="s">
        <v>21</v>
      </c>
      <c r="E209" t="s">
        <v>122</v>
      </c>
      <c r="F209" t="s">
        <v>26</v>
      </c>
      <c r="N209">
        <v>3.44</v>
      </c>
      <c r="T209">
        <v>0</v>
      </c>
      <c r="U209">
        <v>500000000</v>
      </c>
      <c r="W209" t="s">
        <v>557</v>
      </c>
    </row>
    <row r="210" spans="1:23" ht="15" customHeight="1">
      <c r="A210" s="82" t="s">
        <v>86</v>
      </c>
      <c r="B210" t="s">
        <v>79</v>
      </c>
      <c r="C210" t="s">
        <v>19</v>
      </c>
      <c r="D210" t="s">
        <v>21</v>
      </c>
      <c r="E210" t="s">
        <v>122</v>
      </c>
      <c r="F210" t="s">
        <v>26</v>
      </c>
      <c r="N210">
        <v>0.1</v>
      </c>
      <c r="T210">
        <v>0</v>
      </c>
      <c r="U210">
        <v>500000000</v>
      </c>
      <c r="W210" t="s">
        <v>557</v>
      </c>
    </row>
    <row r="211" spans="1:23" ht="15" customHeight="1">
      <c r="A211" s="82" t="s">
        <v>87</v>
      </c>
      <c r="B211" t="s">
        <v>74</v>
      </c>
      <c r="C211" t="s">
        <v>19</v>
      </c>
      <c r="D211" t="s">
        <v>21</v>
      </c>
      <c r="E211" t="s">
        <v>122</v>
      </c>
      <c r="F211" t="s">
        <v>26</v>
      </c>
      <c r="N211">
        <v>0.06</v>
      </c>
      <c r="O211">
        <v>0</v>
      </c>
      <c r="P211">
        <v>0.46</v>
      </c>
      <c r="T211">
        <v>0</v>
      </c>
      <c r="U211">
        <v>500000000</v>
      </c>
      <c r="W211" t="s">
        <v>558</v>
      </c>
    </row>
    <row r="212" spans="1:23" ht="15" customHeight="1">
      <c r="A212" s="82" t="s">
        <v>87</v>
      </c>
      <c r="B212" t="s">
        <v>75</v>
      </c>
      <c r="C212" t="s">
        <v>19</v>
      </c>
      <c r="D212" t="s">
        <v>21</v>
      </c>
      <c r="E212" t="s">
        <v>122</v>
      </c>
      <c r="F212" t="s">
        <v>26</v>
      </c>
      <c r="N212">
        <v>0.05</v>
      </c>
      <c r="O212">
        <v>0</v>
      </c>
      <c r="P212">
        <v>0.46</v>
      </c>
      <c r="T212">
        <v>0</v>
      </c>
      <c r="U212">
        <v>500000000</v>
      </c>
      <c r="W212" t="s">
        <v>558</v>
      </c>
    </row>
    <row r="213" spans="1:23" ht="15" customHeight="1">
      <c r="A213" s="82" t="s">
        <v>87</v>
      </c>
      <c r="B213" t="s">
        <v>82</v>
      </c>
      <c r="C213" t="s">
        <v>19</v>
      </c>
      <c r="D213" t="s">
        <v>21</v>
      </c>
      <c r="E213" t="s">
        <v>122</v>
      </c>
      <c r="F213" t="s">
        <v>26</v>
      </c>
      <c r="N213">
        <v>1.93</v>
      </c>
      <c r="O213">
        <v>1.58</v>
      </c>
      <c r="P213">
        <v>2.04</v>
      </c>
      <c r="T213">
        <v>0</v>
      </c>
      <c r="U213">
        <v>500000000</v>
      </c>
      <c r="W213" t="s">
        <v>558</v>
      </c>
    </row>
    <row r="214" spans="1:23" ht="15" customHeight="1">
      <c r="A214" s="82" t="s">
        <v>87</v>
      </c>
      <c r="B214" t="s">
        <v>73</v>
      </c>
      <c r="C214" t="s">
        <v>19</v>
      </c>
      <c r="D214" t="s">
        <v>21</v>
      </c>
      <c r="E214" t="s">
        <v>122</v>
      </c>
      <c r="F214" t="s">
        <v>26</v>
      </c>
      <c r="N214">
        <v>0.1</v>
      </c>
      <c r="O214">
        <v>0</v>
      </c>
      <c r="P214">
        <v>0.46</v>
      </c>
      <c r="T214">
        <v>0</v>
      </c>
      <c r="U214">
        <v>500000000</v>
      </c>
      <c r="W214" t="s">
        <v>558</v>
      </c>
    </row>
    <row r="215" spans="1:23" ht="15" customHeight="1">
      <c r="A215" s="82" t="s">
        <v>87</v>
      </c>
      <c r="B215" t="s">
        <v>72</v>
      </c>
      <c r="C215" t="s">
        <v>19</v>
      </c>
      <c r="D215" t="s">
        <v>21</v>
      </c>
      <c r="E215" t="s">
        <v>122</v>
      </c>
      <c r="F215" t="s">
        <v>26</v>
      </c>
      <c r="N215">
        <v>1.51</v>
      </c>
      <c r="O215">
        <v>1.41</v>
      </c>
      <c r="P215">
        <v>1.87</v>
      </c>
      <c r="T215">
        <v>0</v>
      </c>
      <c r="U215">
        <v>500000000</v>
      </c>
      <c r="W215" t="s">
        <v>558</v>
      </c>
    </row>
    <row r="216" spans="1:23" ht="15" customHeight="1">
      <c r="A216" s="82" t="s">
        <v>87</v>
      </c>
      <c r="B216" t="s">
        <v>70</v>
      </c>
      <c r="C216" t="s">
        <v>19</v>
      </c>
      <c r="D216" t="s">
        <v>21</v>
      </c>
      <c r="E216" t="s">
        <v>122</v>
      </c>
      <c r="F216" t="s">
        <v>26</v>
      </c>
      <c r="N216">
        <v>1.51</v>
      </c>
      <c r="O216">
        <v>1.41</v>
      </c>
      <c r="P216">
        <v>1.87</v>
      </c>
      <c r="T216">
        <v>0</v>
      </c>
      <c r="U216">
        <v>500000000</v>
      </c>
      <c r="W216" t="s">
        <v>558</v>
      </c>
    </row>
    <row r="217" spans="1:23" ht="15" customHeight="1">
      <c r="A217" s="82" t="s">
        <v>87</v>
      </c>
      <c r="B217" t="s">
        <v>79</v>
      </c>
      <c r="C217" t="s">
        <v>19</v>
      </c>
      <c r="D217" t="s">
        <v>21</v>
      </c>
      <c r="E217" t="s">
        <v>122</v>
      </c>
      <c r="F217" t="s">
        <v>26</v>
      </c>
      <c r="N217">
        <v>1.93</v>
      </c>
      <c r="O217">
        <v>1.58</v>
      </c>
      <c r="P217">
        <v>2.04</v>
      </c>
      <c r="T217">
        <v>0</v>
      </c>
      <c r="U217">
        <v>500000000</v>
      </c>
      <c r="W217" t="s">
        <v>558</v>
      </c>
    </row>
    <row r="218" spans="1:23" ht="15" customHeight="1">
      <c r="A218" s="82" t="s">
        <v>87</v>
      </c>
      <c r="B218" t="s">
        <v>77</v>
      </c>
      <c r="C218" t="s">
        <v>19</v>
      </c>
      <c r="D218" t="s">
        <v>21</v>
      </c>
      <c r="E218" t="s">
        <v>122</v>
      </c>
      <c r="F218" t="s">
        <v>26</v>
      </c>
      <c r="N218">
        <v>0.89</v>
      </c>
      <c r="T218">
        <v>0</v>
      </c>
      <c r="U218">
        <v>500000000</v>
      </c>
      <c r="W218" t="s">
        <v>557</v>
      </c>
    </row>
    <row r="219" spans="1:23" ht="15" customHeight="1">
      <c r="A219" s="82" t="s">
        <v>87</v>
      </c>
      <c r="B219" t="s">
        <v>78</v>
      </c>
      <c r="C219" t="s">
        <v>19</v>
      </c>
      <c r="D219" t="s">
        <v>21</v>
      </c>
      <c r="E219" t="s">
        <v>122</v>
      </c>
      <c r="F219" t="s">
        <v>26</v>
      </c>
      <c r="N219">
        <v>0.51</v>
      </c>
      <c r="T219">
        <v>0</v>
      </c>
      <c r="U219">
        <v>500000000</v>
      </c>
      <c r="W219" t="s">
        <v>557</v>
      </c>
    </row>
    <row r="220" spans="1:23" ht="15" customHeight="1">
      <c r="A220" s="82" t="s">
        <v>87</v>
      </c>
      <c r="B220" t="s">
        <v>76</v>
      </c>
      <c r="C220" t="s">
        <v>19</v>
      </c>
      <c r="D220" t="s">
        <v>21</v>
      </c>
      <c r="E220" t="s">
        <v>122</v>
      </c>
      <c r="F220" t="s">
        <v>26</v>
      </c>
      <c r="N220">
        <v>1.41</v>
      </c>
      <c r="T220">
        <v>0</v>
      </c>
      <c r="U220">
        <v>500000000</v>
      </c>
      <c r="W220" t="s">
        <v>557</v>
      </c>
    </row>
    <row r="221" spans="1:23" ht="15" customHeight="1">
      <c r="A221" s="82" t="s">
        <v>88</v>
      </c>
      <c r="B221" t="s">
        <v>74</v>
      </c>
      <c r="C221" t="s">
        <v>19</v>
      </c>
      <c r="D221" t="s">
        <v>21</v>
      </c>
      <c r="E221" t="s">
        <v>122</v>
      </c>
      <c r="F221" t="s">
        <v>26</v>
      </c>
      <c r="N221">
        <v>0.06</v>
      </c>
      <c r="O221">
        <v>0</v>
      </c>
      <c r="P221">
        <v>0.46</v>
      </c>
      <c r="T221">
        <v>0</v>
      </c>
      <c r="U221">
        <v>500000000</v>
      </c>
      <c r="W221" t="s">
        <v>558</v>
      </c>
    </row>
    <row r="222" spans="1:23" ht="15" customHeight="1">
      <c r="A222" s="82" t="s">
        <v>88</v>
      </c>
      <c r="B222" t="s">
        <v>75</v>
      </c>
      <c r="C222" t="s">
        <v>19</v>
      </c>
      <c r="D222" t="s">
        <v>21</v>
      </c>
      <c r="E222" t="s">
        <v>122</v>
      </c>
      <c r="F222" t="s">
        <v>26</v>
      </c>
      <c r="N222">
        <v>0.05</v>
      </c>
      <c r="O222">
        <v>0</v>
      </c>
      <c r="P222">
        <v>0.46</v>
      </c>
      <c r="T222">
        <v>0</v>
      </c>
      <c r="U222">
        <v>500000000</v>
      </c>
      <c r="W222" t="s">
        <v>558</v>
      </c>
    </row>
    <row r="223" spans="1:23" ht="15" customHeight="1">
      <c r="A223" s="82" t="s">
        <v>88</v>
      </c>
      <c r="B223" t="s">
        <v>82</v>
      </c>
      <c r="C223" t="s">
        <v>19</v>
      </c>
      <c r="D223" t="s">
        <v>21</v>
      </c>
      <c r="E223" t="s">
        <v>122</v>
      </c>
      <c r="F223" t="s">
        <v>26</v>
      </c>
      <c r="N223">
        <v>0.36</v>
      </c>
      <c r="O223">
        <v>0</v>
      </c>
      <c r="P223">
        <v>0.46</v>
      </c>
      <c r="T223">
        <v>0</v>
      </c>
      <c r="U223">
        <v>500000000</v>
      </c>
      <c r="W223" t="s">
        <v>558</v>
      </c>
    </row>
    <row r="224" spans="1:23" ht="15" customHeight="1">
      <c r="A224" s="82" t="s">
        <v>88</v>
      </c>
      <c r="B224" t="s">
        <v>73</v>
      </c>
      <c r="C224" t="s">
        <v>19</v>
      </c>
      <c r="D224" t="s">
        <v>21</v>
      </c>
      <c r="E224" t="s">
        <v>122</v>
      </c>
      <c r="F224" t="s">
        <v>26</v>
      </c>
      <c r="N224">
        <v>0.1</v>
      </c>
      <c r="O224">
        <v>0</v>
      </c>
      <c r="P224">
        <v>0.46</v>
      </c>
      <c r="T224">
        <v>0</v>
      </c>
      <c r="U224">
        <v>500000000</v>
      </c>
      <c r="W224" t="s">
        <v>558</v>
      </c>
    </row>
    <row r="225" spans="1:23" ht="15" customHeight="1">
      <c r="A225" s="82" t="s">
        <v>88</v>
      </c>
      <c r="B225" t="s">
        <v>72</v>
      </c>
      <c r="C225" t="s">
        <v>19</v>
      </c>
      <c r="D225" t="s">
        <v>21</v>
      </c>
      <c r="E225" t="s">
        <v>122</v>
      </c>
      <c r="F225" t="s">
        <v>26</v>
      </c>
      <c r="N225">
        <v>0.1</v>
      </c>
      <c r="O225">
        <v>0</v>
      </c>
      <c r="P225">
        <v>0.46</v>
      </c>
      <c r="T225">
        <v>0</v>
      </c>
      <c r="U225">
        <v>500000000</v>
      </c>
      <c r="W225" t="s">
        <v>558</v>
      </c>
    </row>
    <row r="226" spans="1:23" ht="15" customHeight="1">
      <c r="A226" s="82" t="s">
        <v>88</v>
      </c>
      <c r="B226" t="s">
        <v>70</v>
      </c>
      <c r="C226" t="s">
        <v>19</v>
      </c>
      <c r="D226" t="s">
        <v>21</v>
      </c>
      <c r="E226" t="s">
        <v>122</v>
      </c>
      <c r="F226" t="s">
        <v>26</v>
      </c>
      <c r="N226">
        <v>0.1</v>
      </c>
      <c r="O226">
        <v>0</v>
      </c>
      <c r="P226">
        <v>0.46</v>
      </c>
      <c r="T226">
        <v>0</v>
      </c>
      <c r="U226">
        <v>500000000</v>
      </c>
      <c r="W226" t="s">
        <v>558</v>
      </c>
    </row>
    <row r="227" spans="1:23" ht="15" customHeight="1">
      <c r="A227" s="82" t="s">
        <v>88</v>
      </c>
      <c r="B227" t="s">
        <v>79</v>
      </c>
      <c r="C227" t="s">
        <v>19</v>
      </c>
      <c r="D227" t="s">
        <v>21</v>
      </c>
      <c r="E227" t="s">
        <v>122</v>
      </c>
      <c r="F227" t="s">
        <v>26</v>
      </c>
      <c r="N227">
        <v>0.36</v>
      </c>
      <c r="O227">
        <v>0</v>
      </c>
      <c r="P227">
        <v>0.46</v>
      </c>
      <c r="T227">
        <v>0</v>
      </c>
      <c r="U227">
        <v>500000000</v>
      </c>
      <c r="W227" t="s">
        <v>558</v>
      </c>
    </row>
    <row r="228" spans="1:23" ht="15" customHeight="1">
      <c r="A228" s="82" t="s">
        <v>89</v>
      </c>
      <c r="B228" t="s">
        <v>77</v>
      </c>
      <c r="C228" t="s">
        <v>19</v>
      </c>
      <c r="D228" t="s">
        <v>21</v>
      </c>
      <c r="E228" t="s">
        <v>122</v>
      </c>
      <c r="F228" t="s">
        <v>26</v>
      </c>
      <c r="N228">
        <v>0.89</v>
      </c>
      <c r="T228">
        <v>0</v>
      </c>
      <c r="U228">
        <v>500000000</v>
      </c>
      <c r="W228" t="s">
        <v>557</v>
      </c>
    </row>
    <row r="229" spans="1:23" ht="15" customHeight="1">
      <c r="A229" s="82" t="s">
        <v>89</v>
      </c>
      <c r="B229" t="s">
        <v>78</v>
      </c>
      <c r="C229" t="s">
        <v>19</v>
      </c>
      <c r="D229" t="s">
        <v>21</v>
      </c>
      <c r="E229" t="s">
        <v>122</v>
      </c>
      <c r="F229" t="s">
        <v>26</v>
      </c>
      <c r="N229">
        <v>0.51</v>
      </c>
      <c r="T229">
        <v>0</v>
      </c>
      <c r="U229">
        <v>500000000</v>
      </c>
      <c r="W229" t="s">
        <v>557</v>
      </c>
    </row>
    <row r="230" spans="1:23" ht="15" customHeight="1">
      <c r="A230" s="82" t="s">
        <v>89</v>
      </c>
      <c r="B230" t="s">
        <v>82</v>
      </c>
      <c r="C230" t="s">
        <v>19</v>
      </c>
      <c r="D230" t="s">
        <v>21</v>
      </c>
      <c r="E230" t="s">
        <v>122</v>
      </c>
      <c r="F230" t="s">
        <v>26</v>
      </c>
      <c r="N230">
        <v>1.58</v>
      </c>
      <c r="T230">
        <v>0</v>
      </c>
      <c r="U230">
        <v>500000000</v>
      </c>
      <c r="W230" t="s">
        <v>557</v>
      </c>
    </row>
    <row r="231" spans="1:23" ht="15" customHeight="1">
      <c r="A231" s="82" t="s">
        <v>89</v>
      </c>
      <c r="B231" t="s">
        <v>76</v>
      </c>
      <c r="C231" t="s">
        <v>19</v>
      </c>
      <c r="D231" t="s">
        <v>21</v>
      </c>
      <c r="E231" t="s">
        <v>122</v>
      </c>
      <c r="F231" t="s">
        <v>26</v>
      </c>
      <c r="N231">
        <v>1.41</v>
      </c>
      <c r="T231">
        <v>0</v>
      </c>
      <c r="U231">
        <v>500000000</v>
      </c>
      <c r="W231" t="s">
        <v>557</v>
      </c>
    </row>
    <row r="232" spans="1:23" ht="15" customHeight="1">
      <c r="A232" s="82" t="s">
        <v>89</v>
      </c>
      <c r="B232" t="s">
        <v>72</v>
      </c>
      <c r="C232" t="s">
        <v>19</v>
      </c>
      <c r="D232" t="s">
        <v>21</v>
      </c>
      <c r="E232" t="s">
        <v>122</v>
      </c>
      <c r="F232" t="s">
        <v>26</v>
      </c>
      <c r="N232">
        <v>1.41</v>
      </c>
      <c r="T232">
        <v>0</v>
      </c>
      <c r="U232">
        <v>500000000</v>
      </c>
      <c r="W232" t="s">
        <v>557</v>
      </c>
    </row>
    <row r="233" spans="1:23" ht="15" customHeight="1">
      <c r="A233" s="82" t="s">
        <v>89</v>
      </c>
      <c r="B233" t="s">
        <v>70</v>
      </c>
      <c r="C233" t="s">
        <v>19</v>
      </c>
      <c r="D233" t="s">
        <v>21</v>
      </c>
      <c r="E233" t="s">
        <v>122</v>
      </c>
      <c r="F233" t="s">
        <v>26</v>
      </c>
      <c r="N233">
        <v>1.41</v>
      </c>
      <c r="T233">
        <v>0</v>
      </c>
      <c r="U233">
        <v>500000000</v>
      </c>
      <c r="W233" t="s">
        <v>557</v>
      </c>
    </row>
    <row r="234" spans="1:23" ht="15" customHeight="1">
      <c r="A234" s="82" t="s">
        <v>89</v>
      </c>
      <c r="B234" t="s">
        <v>79</v>
      </c>
      <c r="C234" t="s">
        <v>19</v>
      </c>
      <c r="D234" t="s">
        <v>21</v>
      </c>
      <c r="E234" t="s">
        <v>122</v>
      </c>
      <c r="F234" t="s">
        <v>26</v>
      </c>
      <c r="N234">
        <v>1.58</v>
      </c>
      <c r="T234">
        <v>0</v>
      </c>
      <c r="U234">
        <v>500000000</v>
      </c>
      <c r="W234" t="s">
        <v>557</v>
      </c>
    </row>
    <row r="235" spans="1:23" ht="15" customHeight="1">
      <c r="A235" s="82" t="s">
        <v>115</v>
      </c>
      <c r="B235" t="s">
        <v>50</v>
      </c>
      <c r="C235" t="s">
        <v>19</v>
      </c>
      <c r="D235" t="s">
        <v>21</v>
      </c>
      <c r="E235" t="s">
        <v>122</v>
      </c>
      <c r="F235" t="s">
        <v>26</v>
      </c>
      <c r="G235" t="s">
        <v>160</v>
      </c>
      <c r="H235" t="s">
        <v>124</v>
      </c>
      <c r="J235" t="s">
        <v>125</v>
      </c>
      <c r="K235" t="s">
        <v>161</v>
      </c>
      <c r="L235" t="s">
        <v>131</v>
      </c>
      <c r="M235" t="s">
        <v>128</v>
      </c>
      <c r="N235">
        <v>0.35</v>
      </c>
      <c r="Q235">
        <v>0.35</v>
      </c>
      <c r="R235">
        <v>0.02</v>
      </c>
      <c r="S235">
        <v>0.1</v>
      </c>
      <c r="T235">
        <v>0</v>
      </c>
      <c r="U235">
        <v>500000000</v>
      </c>
      <c r="V235">
        <v>0</v>
      </c>
      <c r="W235" t="s">
        <v>556</v>
      </c>
    </row>
    <row r="236" spans="1:23" ht="15" customHeight="1">
      <c r="A236" s="82" t="s">
        <v>115</v>
      </c>
      <c r="B236" t="s">
        <v>59</v>
      </c>
      <c r="C236" t="s">
        <v>19</v>
      </c>
      <c r="D236" t="s">
        <v>21</v>
      </c>
      <c r="E236" t="s">
        <v>122</v>
      </c>
      <c r="F236" t="s">
        <v>26</v>
      </c>
      <c r="G236" t="s">
        <v>162</v>
      </c>
      <c r="H236" t="s">
        <v>133</v>
      </c>
      <c r="J236" t="s">
        <v>125</v>
      </c>
      <c r="K236" t="s">
        <v>163</v>
      </c>
      <c r="L236" t="s">
        <v>135</v>
      </c>
      <c r="M236" t="s">
        <v>128</v>
      </c>
      <c r="N236">
        <v>12.2</v>
      </c>
      <c r="Q236">
        <v>12.23</v>
      </c>
      <c r="R236">
        <v>0.61</v>
      </c>
      <c r="S236">
        <v>0.1</v>
      </c>
      <c r="T236">
        <v>0</v>
      </c>
      <c r="U236">
        <v>500000000</v>
      </c>
      <c r="V236">
        <v>0</v>
      </c>
      <c r="W236" t="s">
        <v>556</v>
      </c>
    </row>
    <row r="237" spans="1:23" ht="15" customHeight="1">
      <c r="A237" s="82" t="s">
        <v>115</v>
      </c>
      <c r="B237" t="s">
        <v>60</v>
      </c>
      <c r="C237" t="s">
        <v>19</v>
      </c>
      <c r="D237" t="s">
        <v>21</v>
      </c>
      <c r="E237" t="s">
        <v>122</v>
      </c>
      <c r="F237" t="s">
        <v>26</v>
      </c>
      <c r="G237" t="s">
        <v>164</v>
      </c>
      <c r="H237" t="s">
        <v>133</v>
      </c>
      <c r="J237" t="s">
        <v>125</v>
      </c>
      <c r="K237" t="s">
        <v>165</v>
      </c>
      <c r="L237" t="s">
        <v>135</v>
      </c>
      <c r="M237" t="s">
        <v>128</v>
      </c>
      <c r="N237">
        <v>0.67</v>
      </c>
      <c r="Q237">
        <v>0.67</v>
      </c>
      <c r="R237">
        <v>0.03</v>
      </c>
      <c r="S237">
        <v>0.1</v>
      </c>
      <c r="T237">
        <v>0</v>
      </c>
      <c r="U237">
        <v>500000000</v>
      </c>
      <c r="V237">
        <v>0</v>
      </c>
      <c r="W237" t="s">
        <v>556</v>
      </c>
    </row>
    <row r="238" spans="1:23" ht="15" customHeight="1">
      <c r="A238" s="82" t="s">
        <v>115</v>
      </c>
      <c r="B238" t="s">
        <v>61</v>
      </c>
      <c r="C238" t="s">
        <v>19</v>
      </c>
      <c r="D238" t="s">
        <v>21</v>
      </c>
      <c r="E238" t="s">
        <v>122</v>
      </c>
      <c r="F238" t="s">
        <v>26</v>
      </c>
      <c r="G238" t="s">
        <v>166</v>
      </c>
      <c r="H238" t="s">
        <v>133</v>
      </c>
      <c r="I238" t="s">
        <v>139</v>
      </c>
      <c r="J238" t="s">
        <v>125</v>
      </c>
      <c r="K238" t="s">
        <v>167</v>
      </c>
      <c r="L238" t="s">
        <v>135</v>
      </c>
      <c r="M238" t="s">
        <v>128</v>
      </c>
      <c r="N238">
        <v>0.45</v>
      </c>
      <c r="Q238">
        <v>0.45</v>
      </c>
      <c r="R238">
        <v>0.02</v>
      </c>
      <c r="S238">
        <v>0.1</v>
      </c>
      <c r="T238">
        <v>0</v>
      </c>
      <c r="U238">
        <v>500000000</v>
      </c>
      <c r="V238">
        <v>0</v>
      </c>
      <c r="W238" t="s">
        <v>556</v>
      </c>
    </row>
    <row r="239" spans="1:23" ht="15" customHeight="1">
      <c r="A239" s="82" t="s">
        <v>115</v>
      </c>
      <c r="B239" t="s">
        <v>56</v>
      </c>
      <c r="C239" t="s">
        <v>19</v>
      </c>
      <c r="D239" t="s">
        <v>21</v>
      </c>
      <c r="E239" t="s">
        <v>122</v>
      </c>
      <c r="F239" t="s">
        <v>26</v>
      </c>
      <c r="N239">
        <v>12.9</v>
      </c>
      <c r="T239">
        <v>0</v>
      </c>
      <c r="U239">
        <v>500000000</v>
      </c>
      <c r="W239" t="s">
        <v>557</v>
      </c>
    </row>
    <row r="240" spans="1:23" ht="15" customHeight="1">
      <c r="A240" s="82" t="s">
        <v>115</v>
      </c>
      <c r="B240" t="s">
        <v>53</v>
      </c>
      <c r="C240" t="s">
        <v>19</v>
      </c>
      <c r="D240" t="s">
        <v>21</v>
      </c>
      <c r="E240" t="s">
        <v>122</v>
      </c>
      <c r="F240" t="s">
        <v>26</v>
      </c>
      <c r="N240">
        <v>13.3</v>
      </c>
      <c r="T240">
        <v>0</v>
      </c>
      <c r="U240">
        <v>500000000</v>
      </c>
      <c r="W240" t="s">
        <v>557</v>
      </c>
    </row>
    <row r="241" spans="1:23" ht="15" customHeight="1">
      <c r="A241" s="82" t="s">
        <v>50</v>
      </c>
      <c r="B241" t="s">
        <v>86</v>
      </c>
      <c r="C241" t="s">
        <v>19</v>
      </c>
      <c r="D241" t="s">
        <v>21</v>
      </c>
      <c r="E241" t="s">
        <v>168</v>
      </c>
      <c r="F241" t="s">
        <v>26</v>
      </c>
      <c r="G241" t="s">
        <v>169</v>
      </c>
      <c r="H241" t="s">
        <v>124</v>
      </c>
      <c r="J241" t="s">
        <v>125</v>
      </c>
      <c r="K241" t="s">
        <v>126</v>
      </c>
      <c r="L241" t="s">
        <v>127</v>
      </c>
      <c r="M241" t="s">
        <v>128</v>
      </c>
      <c r="N241">
        <v>3.65</v>
      </c>
      <c r="Q241">
        <v>3.65</v>
      </c>
      <c r="R241">
        <v>0.18</v>
      </c>
      <c r="S241">
        <v>0.1</v>
      </c>
      <c r="T241">
        <v>0</v>
      </c>
      <c r="U241">
        <v>500000000</v>
      </c>
      <c r="V241">
        <v>0</v>
      </c>
      <c r="W241" t="s">
        <v>556</v>
      </c>
    </row>
    <row r="242" spans="1:23" ht="15" customHeight="1">
      <c r="A242" s="82" t="s">
        <v>50</v>
      </c>
      <c r="B242" t="s">
        <v>116</v>
      </c>
      <c r="C242" t="s">
        <v>19</v>
      </c>
      <c r="D242" t="s">
        <v>21</v>
      </c>
      <c r="E242" t="s">
        <v>168</v>
      </c>
      <c r="F242" t="s">
        <v>26</v>
      </c>
      <c r="G242" t="s">
        <v>129</v>
      </c>
      <c r="H242" t="s">
        <v>124</v>
      </c>
      <c r="J242" t="s">
        <v>125</v>
      </c>
      <c r="K242" t="s">
        <v>130</v>
      </c>
      <c r="L242" t="s">
        <v>131</v>
      </c>
      <c r="M242" t="s">
        <v>128</v>
      </c>
      <c r="N242">
        <v>3.06</v>
      </c>
      <c r="Q242">
        <v>3.06</v>
      </c>
      <c r="R242">
        <v>0.15</v>
      </c>
      <c r="S242">
        <v>0.1</v>
      </c>
      <c r="T242">
        <v>0</v>
      </c>
      <c r="U242">
        <v>500000000</v>
      </c>
      <c r="V242">
        <v>0</v>
      </c>
      <c r="W242" t="s">
        <v>556</v>
      </c>
    </row>
    <row r="243" spans="1:23" ht="15" customHeight="1">
      <c r="A243" s="82" t="s">
        <v>50</v>
      </c>
      <c r="B243" t="s">
        <v>85</v>
      </c>
      <c r="C243" t="s">
        <v>19</v>
      </c>
      <c r="D243" t="s">
        <v>21</v>
      </c>
      <c r="E243" t="s">
        <v>168</v>
      </c>
      <c r="F243" t="s">
        <v>26</v>
      </c>
      <c r="N243">
        <v>3.65</v>
      </c>
      <c r="T243">
        <v>0</v>
      </c>
      <c r="U243">
        <v>500000000</v>
      </c>
      <c r="W243" t="s">
        <v>557</v>
      </c>
    </row>
    <row r="244" spans="1:23" ht="15" customHeight="1">
      <c r="A244" s="82" t="s">
        <v>53</v>
      </c>
      <c r="B244" t="s">
        <v>93</v>
      </c>
      <c r="C244" t="s">
        <v>19</v>
      </c>
      <c r="D244" t="s">
        <v>21</v>
      </c>
      <c r="E244" t="s">
        <v>168</v>
      </c>
      <c r="F244" t="s">
        <v>26</v>
      </c>
      <c r="N244">
        <v>0</v>
      </c>
      <c r="O244">
        <v>0</v>
      </c>
      <c r="P244">
        <v>0</v>
      </c>
      <c r="T244">
        <v>0</v>
      </c>
      <c r="U244">
        <v>500000000</v>
      </c>
      <c r="W244" t="s">
        <v>558</v>
      </c>
    </row>
    <row r="245" spans="1:23" ht="15" customHeight="1">
      <c r="A245" s="82" t="s">
        <v>53</v>
      </c>
      <c r="B245" t="s">
        <v>98</v>
      </c>
      <c r="C245" t="s">
        <v>19</v>
      </c>
      <c r="D245" t="s">
        <v>21</v>
      </c>
      <c r="E245" t="s">
        <v>168</v>
      </c>
      <c r="F245" t="s">
        <v>26</v>
      </c>
      <c r="N245">
        <v>3.95</v>
      </c>
      <c r="O245">
        <v>3.95</v>
      </c>
      <c r="P245">
        <v>3.95</v>
      </c>
      <c r="T245">
        <v>0</v>
      </c>
      <c r="U245">
        <v>500000000</v>
      </c>
      <c r="W245" t="s">
        <v>558</v>
      </c>
    </row>
    <row r="246" spans="1:23" ht="15" customHeight="1">
      <c r="A246" s="82" t="s">
        <v>53</v>
      </c>
      <c r="B246" t="s">
        <v>96</v>
      </c>
      <c r="C246" t="s">
        <v>19</v>
      </c>
      <c r="D246" t="s">
        <v>21</v>
      </c>
      <c r="E246" t="s">
        <v>168</v>
      </c>
      <c r="F246" t="s">
        <v>26</v>
      </c>
      <c r="N246">
        <v>3.95</v>
      </c>
      <c r="O246">
        <v>3.95</v>
      </c>
      <c r="P246">
        <v>3.95</v>
      </c>
      <c r="T246">
        <v>0</v>
      </c>
      <c r="U246">
        <v>500000000</v>
      </c>
      <c r="W246" t="s">
        <v>558</v>
      </c>
    </row>
    <row r="247" spans="1:23" ht="15" customHeight="1">
      <c r="A247" s="82" t="s">
        <v>53</v>
      </c>
      <c r="B247" t="s">
        <v>99</v>
      </c>
      <c r="C247" t="s">
        <v>19</v>
      </c>
      <c r="D247" t="s">
        <v>21</v>
      </c>
      <c r="E247" t="s">
        <v>168</v>
      </c>
      <c r="F247" t="s">
        <v>26</v>
      </c>
      <c r="N247">
        <v>0</v>
      </c>
      <c r="O247">
        <v>0</v>
      </c>
      <c r="P247">
        <v>0</v>
      </c>
      <c r="T247">
        <v>0</v>
      </c>
      <c r="U247">
        <v>500000000</v>
      </c>
      <c r="W247" t="s">
        <v>558</v>
      </c>
    </row>
    <row r="248" spans="1:23" ht="15" customHeight="1">
      <c r="A248" s="82" t="s">
        <v>53</v>
      </c>
      <c r="B248" t="s">
        <v>101</v>
      </c>
      <c r="C248" t="s">
        <v>19</v>
      </c>
      <c r="D248" t="s">
        <v>21</v>
      </c>
      <c r="E248" t="s">
        <v>168</v>
      </c>
      <c r="F248" t="s">
        <v>26</v>
      </c>
      <c r="N248">
        <v>1.23</v>
      </c>
      <c r="O248">
        <v>0</v>
      </c>
      <c r="P248">
        <v>500000000</v>
      </c>
      <c r="T248">
        <v>0</v>
      </c>
      <c r="U248">
        <v>500000000</v>
      </c>
      <c r="W248" t="s">
        <v>559</v>
      </c>
    </row>
    <row r="249" spans="1:23" ht="15" customHeight="1">
      <c r="A249" s="82" t="s">
        <v>53</v>
      </c>
      <c r="B249" t="s">
        <v>102</v>
      </c>
      <c r="C249" t="s">
        <v>19</v>
      </c>
      <c r="D249" t="s">
        <v>21</v>
      </c>
      <c r="E249" t="s">
        <v>168</v>
      </c>
      <c r="F249" t="s">
        <v>26</v>
      </c>
      <c r="N249">
        <v>1.23</v>
      </c>
      <c r="O249">
        <v>0</v>
      </c>
      <c r="P249">
        <v>500000000</v>
      </c>
      <c r="T249">
        <v>0</v>
      </c>
      <c r="U249">
        <v>500000000</v>
      </c>
      <c r="W249" t="s">
        <v>559</v>
      </c>
    </row>
    <row r="250" spans="1:23" ht="15" customHeight="1">
      <c r="A250" s="82" t="s">
        <v>53</v>
      </c>
      <c r="B250" t="s">
        <v>116</v>
      </c>
      <c r="C250" t="s">
        <v>19</v>
      </c>
      <c r="D250" t="s">
        <v>21</v>
      </c>
      <c r="E250" t="s">
        <v>168</v>
      </c>
      <c r="F250" t="s">
        <v>26</v>
      </c>
      <c r="N250">
        <v>3.54</v>
      </c>
      <c r="T250">
        <v>0</v>
      </c>
      <c r="U250">
        <v>500000000</v>
      </c>
      <c r="W250" t="s">
        <v>557</v>
      </c>
    </row>
    <row r="251" spans="1:23" ht="15" customHeight="1">
      <c r="A251" s="82" t="s">
        <v>53</v>
      </c>
      <c r="B251" t="s">
        <v>108</v>
      </c>
      <c r="C251" t="s">
        <v>19</v>
      </c>
      <c r="D251" t="s">
        <v>21</v>
      </c>
      <c r="E251" t="s">
        <v>168</v>
      </c>
      <c r="F251" t="s">
        <v>26</v>
      </c>
      <c r="N251">
        <v>0.26</v>
      </c>
      <c r="T251">
        <v>0</v>
      </c>
      <c r="U251">
        <v>500000000</v>
      </c>
      <c r="W251" t="s">
        <v>557</v>
      </c>
    </row>
    <row r="252" spans="1:23" ht="15" customHeight="1">
      <c r="A252" s="82" t="s">
        <v>53</v>
      </c>
      <c r="B252" t="s">
        <v>88</v>
      </c>
      <c r="C252" t="s">
        <v>19</v>
      </c>
      <c r="D252" t="s">
        <v>21</v>
      </c>
      <c r="E252" t="s">
        <v>168</v>
      </c>
      <c r="F252" t="s">
        <v>26</v>
      </c>
      <c r="N252">
        <v>0.22</v>
      </c>
      <c r="T252">
        <v>0</v>
      </c>
      <c r="U252">
        <v>500000000</v>
      </c>
      <c r="W252" t="s">
        <v>557</v>
      </c>
    </row>
    <row r="253" spans="1:23" ht="15" customHeight="1">
      <c r="A253" s="82" t="s">
        <v>53</v>
      </c>
      <c r="B253" t="s">
        <v>89</v>
      </c>
      <c r="C253" t="s">
        <v>19</v>
      </c>
      <c r="D253" t="s">
        <v>21</v>
      </c>
      <c r="E253" t="s">
        <v>168</v>
      </c>
      <c r="F253" t="s">
        <v>26</v>
      </c>
      <c r="N253">
        <v>1.44</v>
      </c>
      <c r="T253">
        <v>0</v>
      </c>
      <c r="U253">
        <v>500000000</v>
      </c>
      <c r="W253" t="s">
        <v>557</v>
      </c>
    </row>
    <row r="254" spans="1:23" ht="15" customHeight="1">
      <c r="A254" s="82" t="s">
        <v>53</v>
      </c>
      <c r="B254" t="s">
        <v>87</v>
      </c>
      <c r="C254" t="s">
        <v>19</v>
      </c>
      <c r="D254" t="s">
        <v>21</v>
      </c>
      <c r="E254" t="s">
        <v>168</v>
      </c>
      <c r="F254" t="s">
        <v>26</v>
      </c>
      <c r="N254">
        <v>1.66</v>
      </c>
      <c r="T254">
        <v>0</v>
      </c>
      <c r="U254">
        <v>500000000</v>
      </c>
      <c r="W254" t="s">
        <v>557</v>
      </c>
    </row>
    <row r="255" spans="1:23" ht="15" customHeight="1">
      <c r="A255" s="82" t="s">
        <v>53</v>
      </c>
      <c r="B255" t="s">
        <v>92</v>
      </c>
      <c r="C255" t="s">
        <v>19</v>
      </c>
      <c r="D255" t="s">
        <v>21</v>
      </c>
      <c r="E255" t="s">
        <v>168</v>
      </c>
      <c r="F255" t="s">
        <v>26</v>
      </c>
      <c r="N255">
        <v>10.4</v>
      </c>
      <c r="O255">
        <v>7.91</v>
      </c>
      <c r="P255">
        <v>500000000</v>
      </c>
      <c r="T255">
        <v>0</v>
      </c>
      <c r="U255">
        <v>500000000</v>
      </c>
      <c r="W255" t="s">
        <v>559</v>
      </c>
    </row>
    <row r="256" spans="1:23" ht="15" customHeight="1">
      <c r="A256" s="82" t="s">
        <v>53</v>
      </c>
      <c r="B256" t="s">
        <v>95</v>
      </c>
      <c r="C256" t="s">
        <v>19</v>
      </c>
      <c r="D256" t="s">
        <v>21</v>
      </c>
      <c r="E256" t="s">
        <v>168</v>
      </c>
      <c r="F256" t="s">
        <v>26</v>
      </c>
      <c r="N256">
        <v>3.95</v>
      </c>
      <c r="O256">
        <v>3.95</v>
      </c>
      <c r="P256">
        <v>3.95</v>
      </c>
      <c r="T256">
        <v>0</v>
      </c>
      <c r="U256">
        <v>500000000</v>
      </c>
      <c r="W256" t="s">
        <v>558</v>
      </c>
    </row>
    <row r="257" spans="1:23" ht="15" customHeight="1">
      <c r="A257" s="82" t="s">
        <v>53</v>
      </c>
      <c r="B257" t="s">
        <v>94</v>
      </c>
      <c r="C257" t="s">
        <v>19</v>
      </c>
      <c r="D257" t="s">
        <v>21</v>
      </c>
      <c r="E257" t="s">
        <v>168</v>
      </c>
      <c r="F257" t="s">
        <v>26</v>
      </c>
      <c r="N257">
        <v>7.91</v>
      </c>
      <c r="O257">
        <v>7.91</v>
      </c>
      <c r="P257">
        <v>7.91</v>
      </c>
      <c r="T257">
        <v>0</v>
      </c>
      <c r="U257">
        <v>500000000</v>
      </c>
      <c r="W257" t="s">
        <v>558</v>
      </c>
    </row>
    <row r="258" spans="1:23" ht="15" customHeight="1">
      <c r="A258" s="82" t="s">
        <v>53</v>
      </c>
      <c r="B258" t="s">
        <v>97</v>
      </c>
      <c r="C258" t="s">
        <v>19</v>
      </c>
      <c r="D258" t="s">
        <v>21</v>
      </c>
      <c r="E258" t="s">
        <v>168</v>
      </c>
      <c r="F258" t="s">
        <v>26</v>
      </c>
      <c r="N258">
        <v>3.95</v>
      </c>
      <c r="O258">
        <v>3.95</v>
      </c>
      <c r="P258">
        <v>3.95</v>
      </c>
      <c r="T258">
        <v>0</v>
      </c>
      <c r="U258">
        <v>500000000</v>
      </c>
      <c r="W258" t="s">
        <v>558</v>
      </c>
    </row>
    <row r="259" spans="1:23" ht="15" customHeight="1">
      <c r="A259" s="82" t="s">
        <v>53</v>
      </c>
      <c r="B259" t="s">
        <v>100</v>
      </c>
      <c r="C259" t="s">
        <v>19</v>
      </c>
      <c r="D259" t="s">
        <v>21</v>
      </c>
      <c r="E259" t="s">
        <v>168</v>
      </c>
      <c r="F259" t="s">
        <v>26</v>
      </c>
      <c r="N259">
        <v>2.4500000000000002</v>
      </c>
      <c r="O259">
        <v>0</v>
      </c>
      <c r="P259">
        <v>500000000</v>
      </c>
      <c r="T259">
        <v>0</v>
      </c>
      <c r="U259">
        <v>500000000</v>
      </c>
      <c r="W259" t="s">
        <v>559</v>
      </c>
    </row>
    <row r="260" spans="1:23" ht="15" customHeight="1">
      <c r="A260" s="82" t="s">
        <v>53</v>
      </c>
      <c r="B260" t="s">
        <v>91</v>
      </c>
      <c r="C260" t="s">
        <v>19</v>
      </c>
      <c r="D260" t="s">
        <v>21</v>
      </c>
      <c r="E260" t="s">
        <v>168</v>
      </c>
      <c r="F260" t="s">
        <v>26</v>
      </c>
      <c r="N260">
        <v>12.5</v>
      </c>
      <c r="O260">
        <v>10.1</v>
      </c>
      <c r="P260">
        <v>500000000</v>
      </c>
      <c r="T260">
        <v>0</v>
      </c>
      <c r="U260">
        <v>500000000</v>
      </c>
      <c r="W260" t="s">
        <v>559</v>
      </c>
    </row>
    <row r="261" spans="1:23" ht="15" customHeight="1">
      <c r="A261" s="82" t="s">
        <v>53</v>
      </c>
      <c r="B261" t="s">
        <v>90</v>
      </c>
      <c r="C261" t="s">
        <v>19</v>
      </c>
      <c r="D261" t="s">
        <v>21</v>
      </c>
      <c r="E261" t="s">
        <v>168</v>
      </c>
      <c r="F261" t="s">
        <v>26</v>
      </c>
      <c r="N261">
        <v>12.8</v>
      </c>
      <c r="O261">
        <v>10.3</v>
      </c>
      <c r="P261">
        <v>500000000</v>
      </c>
      <c r="T261">
        <v>0</v>
      </c>
      <c r="U261">
        <v>500000000</v>
      </c>
      <c r="W261" t="s">
        <v>559</v>
      </c>
    </row>
    <row r="262" spans="1:23" ht="15" customHeight="1">
      <c r="A262" s="82" t="s">
        <v>53</v>
      </c>
      <c r="B262" t="s">
        <v>107</v>
      </c>
      <c r="C262" t="s">
        <v>19</v>
      </c>
      <c r="D262" t="s">
        <v>21</v>
      </c>
      <c r="E262" t="s">
        <v>168</v>
      </c>
      <c r="F262" t="s">
        <v>26</v>
      </c>
      <c r="N262">
        <v>0.26</v>
      </c>
      <c r="T262">
        <v>0</v>
      </c>
      <c r="U262">
        <v>500000000</v>
      </c>
      <c r="W262" t="s">
        <v>557</v>
      </c>
    </row>
    <row r="263" spans="1:23" ht="15" customHeight="1">
      <c r="A263" s="82" t="s">
        <v>53</v>
      </c>
      <c r="B263" t="s">
        <v>105</v>
      </c>
      <c r="C263" t="s">
        <v>19</v>
      </c>
      <c r="D263" t="s">
        <v>21</v>
      </c>
      <c r="E263" t="s">
        <v>168</v>
      </c>
      <c r="F263" t="s">
        <v>26</v>
      </c>
      <c r="N263">
        <v>2.16</v>
      </c>
      <c r="T263">
        <v>0</v>
      </c>
      <c r="U263">
        <v>500000000</v>
      </c>
      <c r="W263" t="s">
        <v>557</v>
      </c>
    </row>
    <row r="264" spans="1:23" ht="15" customHeight="1">
      <c r="A264" s="82" t="s">
        <v>53</v>
      </c>
      <c r="B264" t="s">
        <v>103</v>
      </c>
      <c r="C264" t="s">
        <v>19</v>
      </c>
      <c r="D264" t="s">
        <v>21</v>
      </c>
      <c r="E264" t="s">
        <v>168</v>
      </c>
      <c r="F264" t="s">
        <v>26</v>
      </c>
      <c r="N264">
        <v>2.16</v>
      </c>
      <c r="T264">
        <v>0</v>
      </c>
      <c r="U264">
        <v>500000000</v>
      </c>
      <c r="W264" t="s">
        <v>557</v>
      </c>
    </row>
    <row r="265" spans="1:23" ht="15" customHeight="1">
      <c r="A265" s="82" t="s">
        <v>56</v>
      </c>
      <c r="B265" t="s">
        <v>93</v>
      </c>
      <c r="C265" t="s">
        <v>19</v>
      </c>
      <c r="D265" t="s">
        <v>21</v>
      </c>
      <c r="E265" t="s">
        <v>168</v>
      </c>
      <c r="F265" t="s">
        <v>26</v>
      </c>
      <c r="N265">
        <v>0</v>
      </c>
      <c r="O265">
        <v>0</v>
      </c>
      <c r="P265">
        <v>0</v>
      </c>
      <c r="T265">
        <v>0</v>
      </c>
      <c r="U265">
        <v>500000000</v>
      </c>
      <c r="W265" t="s">
        <v>558</v>
      </c>
    </row>
    <row r="266" spans="1:23" ht="15" customHeight="1">
      <c r="A266" s="82" t="s">
        <v>56</v>
      </c>
      <c r="B266" t="s">
        <v>98</v>
      </c>
      <c r="C266" t="s">
        <v>19</v>
      </c>
      <c r="D266" t="s">
        <v>21</v>
      </c>
      <c r="E266" t="s">
        <v>168</v>
      </c>
      <c r="F266" t="s">
        <v>26</v>
      </c>
      <c r="N266">
        <v>3.95</v>
      </c>
      <c r="O266">
        <v>3.95</v>
      </c>
      <c r="P266">
        <v>3.95</v>
      </c>
      <c r="T266">
        <v>0</v>
      </c>
      <c r="U266">
        <v>500000000</v>
      </c>
      <c r="W266" t="s">
        <v>558</v>
      </c>
    </row>
    <row r="267" spans="1:23" ht="15" customHeight="1">
      <c r="A267" s="82" t="s">
        <v>56</v>
      </c>
      <c r="B267" t="s">
        <v>96</v>
      </c>
      <c r="C267" t="s">
        <v>19</v>
      </c>
      <c r="D267" t="s">
        <v>21</v>
      </c>
      <c r="E267" t="s">
        <v>168</v>
      </c>
      <c r="F267" t="s">
        <v>26</v>
      </c>
      <c r="N267">
        <v>3.95</v>
      </c>
      <c r="O267">
        <v>3.95</v>
      </c>
      <c r="P267">
        <v>3.95</v>
      </c>
      <c r="T267">
        <v>0</v>
      </c>
      <c r="U267">
        <v>500000000</v>
      </c>
      <c r="W267" t="s">
        <v>558</v>
      </c>
    </row>
    <row r="268" spans="1:23" ht="15" customHeight="1">
      <c r="A268" s="82" t="s">
        <v>56</v>
      </c>
      <c r="B268" t="s">
        <v>99</v>
      </c>
      <c r="C268" t="s">
        <v>19</v>
      </c>
      <c r="D268" t="s">
        <v>21</v>
      </c>
      <c r="E268" t="s">
        <v>168</v>
      </c>
      <c r="F268" t="s">
        <v>26</v>
      </c>
      <c r="N268">
        <v>0</v>
      </c>
      <c r="O268">
        <v>0</v>
      </c>
      <c r="P268">
        <v>0</v>
      </c>
      <c r="T268">
        <v>0</v>
      </c>
      <c r="U268">
        <v>500000000</v>
      </c>
      <c r="W268" t="s">
        <v>558</v>
      </c>
    </row>
    <row r="269" spans="1:23" ht="15" customHeight="1">
      <c r="A269" s="82" t="s">
        <v>56</v>
      </c>
      <c r="B269" t="s">
        <v>101</v>
      </c>
      <c r="C269" t="s">
        <v>19</v>
      </c>
      <c r="D269" t="s">
        <v>21</v>
      </c>
      <c r="E269" t="s">
        <v>168</v>
      </c>
      <c r="F269" t="s">
        <v>26</v>
      </c>
      <c r="N269">
        <v>1.23</v>
      </c>
      <c r="O269">
        <v>0</v>
      </c>
      <c r="P269">
        <v>500000000</v>
      </c>
      <c r="T269">
        <v>0</v>
      </c>
      <c r="U269">
        <v>500000000</v>
      </c>
      <c r="W269" t="s">
        <v>559</v>
      </c>
    </row>
    <row r="270" spans="1:23" ht="15" customHeight="1">
      <c r="A270" s="82" t="s">
        <v>56</v>
      </c>
      <c r="B270" t="s">
        <v>102</v>
      </c>
      <c r="C270" t="s">
        <v>19</v>
      </c>
      <c r="D270" t="s">
        <v>21</v>
      </c>
      <c r="E270" t="s">
        <v>168</v>
      </c>
      <c r="F270" t="s">
        <v>26</v>
      </c>
      <c r="N270">
        <v>1.23</v>
      </c>
      <c r="O270">
        <v>0</v>
      </c>
      <c r="P270">
        <v>500000000</v>
      </c>
      <c r="T270">
        <v>0</v>
      </c>
      <c r="U270">
        <v>500000000</v>
      </c>
      <c r="W270" t="s">
        <v>559</v>
      </c>
    </row>
    <row r="271" spans="1:23" ht="15" customHeight="1">
      <c r="A271" s="82" t="s">
        <v>56</v>
      </c>
      <c r="B271" t="s">
        <v>116</v>
      </c>
      <c r="C271" t="s">
        <v>19</v>
      </c>
      <c r="D271" t="s">
        <v>21</v>
      </c>
      <c r="E271" t="s">
        <v>168</v>
      </c>
      <c r="F271" t="s">
        <v>26</v>
      </c>
      <c r="N271">
        <v>3.48</v>
      </c>
      <c r="T271">
        <v>0</v>
      </c>
      <c r="U271">
        <v>500000000</v>
      </c>
      <c r="W271" t="s">
        <v>557</v>
      </c>
    </row>
    <row r="272" spans="1:23" ht="15" customHeight="1">
      <c r="A272" s="82" t="s">
        <v>56</v>
      </c>
      <c r="B272" t="s">
        <v>92</v>
      </c>
      <c r="C272" t="s">
        <v>19</v>
      </c>
      <c r="D272" t="s">
        <v>21</v>
      </c>
      <c r="E272" t="s">
        <v>168</v>
      </c>
      <c r="F272" t="s">
        <v>26</v>
      </c>
      <c r="N272">
        <v>10.4</v>
      </c>
      <c r="O272">
        <v>7.91</v>
      </c>
      <c r="P272">
        <v>500000000</v>
      </c>
      <c r="T272">
        <v>0</v>
      </c>
      <c r="U272">
        <v>500000000</v>
      </c>
      <c r="W272" t="s">
        <v>559</v>
      </c>
    </row>
    <row r="273" spans="1:23" ht="15" customHeight="1">
      <c r="A273" s="82" t="s">
        <v>56</v>
      </c>
      <c r="B273" t="s">
        <v>95</v>
      </c>
      <c r="C273" t="s">
        <v>19</v>
      </c>
      <c r="D273" t="s">
        <v>21</v>
      </c>
      <c r="E273" t="s">
        <v>168</v>
      </c>
      <c r="F273" t="s">
        <v>26</v>
      </c>
      <c r="N273">
        <v>3.95</v>
      </c>
      <c r="O273">
        <v>3.95</v>
      </c>
      <c r="P273">
        <v>3.95</v>
      </c>
      <c r="T273">
        <v>0</v>
      </c>
      <c r="U273">
        <v>500000000</v>
      </c>
      <c r="W273" t="s">
        <v>558</v>
      </c>
    </row>
    <row r="274" spans="1:23" ht="15" customHeight="1">
      <c r="A274" s="82" t="s">
        <v>56</v>
      </c>
      <c r="B274" t="s">
        <v>94</v>
      </c>
      <c r="C274" t="s">
        <v>19</v>
      </c>
      <c r="D274" t="s">
        <v>21</v>
      </c>
      <c r="E274" t="s">
        <v>168</v>
      </c>
      <c r="F274" t="s">
        <v>26</v>
      </c>
      <c r="N274">
        <v>7.91</v>
      </c>
      <c r="O274">
        <v>7.91</v>
      </c>
      <c r="P274">
        <v>7.91</v>
      </c>
      <c r="T274">
        <v>0</v>
      </c>
      <c r="U274">
        <v>500000000</v>
      </c>
      <c r="W274" t="s">
        <v>558</v>
      </c>
    </row>
    <row r="275" spans="1:23" ht="15" customHeight="1">
      <c r="A275" s="82" t="s">
        <v>56</v>
      </c>
      <c r="B275" t="s">
        <v>97</v>
      </c>
      <c r="C275" t="s">
        <v>19</v>
      </c>
      <c r="D275" t="s">
        <v>21</v>
      </c>
      <c r="E275" t="s">
        <v>168</v>
      </c>
      <c r="F275" t="s">
        <v>26</v>
      </c>
      <c r="N275">
        <v>3.95</v>
      </c>
      <c r="O275">
        <v>3.95</v>
      </c>
      <c r="P275">
        <v>3.95</v>
      </c>
      <c r="T275">
        <v>0</v>
      </c>
      <c r="U275">
        <v>500000000</v>
      </c>
      <c r="W275" t="s">
        <v>558</v>
      </c>
    </row>
    <row r="276" spans="1:23" ht="15" customHeight="1">
      <c r="A276" s="82" t="s">
        <v>56</v>
      </c>
      <c r="B276" t="s">
        <v>100</v>
      </c>
      <c r="C276" t="s">
        <v>19</v>
      </c>
      <c r="D276" t="s">
        <v>21</v>
      </c>
      <c r="E276" t="s">
        <v>168</v>
      </c>
      <c r="F276" t="s">
        <v>26</v>
      </c>
      <c r="N276">
        <v>2.4500000000000002</v>
      </c>
      <c r="O276">
        <v>0</v>
      </c>
      <c r="P276">
        <v>500000000</v>
      </c>
      <c r="T276">
        <v>0</v>
      </c>
      <c r="U276">
        <v>500000000</v>
      </c>
      <c r="W276" t="s">
        <v>559</v>
      </c>
    </row>
    <row r="277" spans="1:23" ht="15" customHeight="1">
      <c r="A277" s="82" t="s">
        <v>56</v>
      </c>
      <c r="B277" t="s">
        <v>91</v>
      </c>
      <c r="C277" t="s">
        <v>19</v>
      </c>
      <c r="D277" t="s">
        <v>21</v>
      </c>
      <c r="E277" t="s">
        <v>168</v>
      </c>
      <c r="F277" t="s">
        <v>26</v>
      </c>
      <c r="N277">
        <v>10.4</v>
      </c>
      <c r="O277">
        <v>7.91</v>
      </c>
      <c r="P277">
        <v>500000000</v>
      </c>
      <c r="T277">
        <v>0</v>
      </c>
      <c r="U277">
        <v>500000000</v>
      </c>
      <c r="W277" t="s">
        <v>559</v>
      </c>
    </row>
    <row r="278" spans="1:23" ht="15" customHeight="1">
      <c r="A278" s="82" t="s">
        <v>56</v>
      </c>
      <c r="B278" t="s">
        <v>90</v>
      </c>
      <c r="C278" t="s">
        <v>19</v>
      </c>
      <c r="D278" t="s">
        <v>21</v>
      </c>
      <c r="E278" t="s">
        <v>168</v>
      </c>
      <c r="F278" t="s">
        <v>26</v>
      </c>
      <c r="N278">
        <v>10.4</v>
      </c>
      <c r="O278">
        <v>7.91</v>
      </c>
      <c r="P278">
        <v>500000000</v>
      </c>
      <c r="T278">
        <v>0</v>
      </c>
      <c r="U278">
        <v>500000000</v>
      </c>
      <c r="W278" t="s">
        <v>559</v>
      </c>
    </row>
    <row r="279" spans="1:23" ht="15" customHeight="1">
      <c r="A279" s="82" t="s">
        <v>59</v>
      </c>
      <c r="B279" t="s">
        <v>93</v>
      </c>
      <c r="C279" t="s">
        <v>19</v>
      </c>
      <c r="D279" t="s">
        <v>21</v>
      </c>
      <c r="E279" t="s">
        <v>168</v>
      </c>
      <c r="F279" t="s">
        <v>26</v>
      </c>
      <c r="N279">
        <v>0</v>
      </c>
      <c r="O279">
        <v>0</v>
      </c>
      <c r="P279">
        <v>0</v>
      </c>
      <c r="T279">
        <v>0</v>
      </c>
      <c r="U279">
        <v>500000000</v>
      </c>
      <c r="W279" t="s">
        <v>558</v>
      </c>
    </row>
    <row r="280" spans="1:23" ht="15" customHeight="1">
      <c r="A280" s="82" t="s">
        <v>59</v>
      </c>
      <c r="B280" t="s">
        <v>98</v>
      </c>
      <c r="C280" t="s">
        <v>19</v>
      </c>
      <c r="D280" t="s">
        <v>21</v>
      </c>
      <c r="E280" t="s">
        <v>168</v>
      </c>
      <c r="F280" t="s">
        <v>26</v>
      </c>
      <c r="G280" t="s">
        <v>475</v>
      </c>
      <c r="H280" t="s">
        <v>472</v>
      </c>
      <c r="I280" t="s">
        <v>449</v>
      </c>
      <c r="J280" t="s">
        <v>447</v>
      </c>
      <c r="K280" t="s">
        <v>476</v>
      </c>
      <c r="L280" t="s">
        <v>474</v>
      </c>
      <c r="M280" t="s">
        <v>449</v>
      </c>
      <c r="N280">
        <v>3.95</v>
      </c>
      <c r="T280">
        <v>0</v>
      </c>
      <c r="U280">
        <v>500000000</v>
      </c>
      <c r="W280" t="s">
        <v>557</v>
      </c>
    </row>
    <row r="281" spans="1:23" ht="15" customHeight="1">
      <c r="A281" s="82" t="s">
        <v>59</v>
      </c>
      <c r="B281" t="s">
        <v>96</v>
      </c>
      <c r="C281" t="s">
        <v>19</v>
      </c>
      <c r="D281" t="s">
        <v>21</v>
      </c>
      <c r="E281" t="s">
        <v>168</v>
      </c>
      <c r="F281" t="s">
        <v>26</v>
      </c>
      <c r="G281" t="s">
        <v>471</v>
      </c>
      <c r="H281" t="s">
        <v>472</v>
      </c>
      <c r="I281" t="s">
        <v>449</v>
      </c>
      <c r="J281" t="s">
        <v>447</v>
      </c>
      <c r="K281" t="s">
        <v>473</v>
      </c>
      <c r="L281" t="s">
        <v>474</v>
      </c>
      <c r="M281" t="s">
        <v>449</v>
      </c>
      <c r="N281">
        <v>3.95</v>
      </c>
      <c r="T281">
        <v>0</v>
      </c>
      <c r="U281">
        <v>500000000</v>
      </c>
      <c r="W281" t="s">
        <v>557</v>
      </c>
    </row>
    <row r="282" spans="1:23" ht="15" customHeight="1">
      <c r="A282" s="82" t="s">
        <v>59</v>
      </c>
      <c r="B282" t="s">
        <v>99</v>
      </c>
      <c r="C282" t="s">
        <v>19</v>
      </c>
      <c r="D282" t="s">
        <v>21</v>
      </c>
      <c r="E282" t="s">
        <v>168</v>
      </c>
      <c r="F282" t="s">
        <v>26</v>
      </c>
      <c r="N282">
        <v>0</v>
      </c>
      <c r="O282">
        <v>0</v>
      </c>
      <c r="P282">
        <v>0</v>
      </c>
      <c r="T282">
        <v>0</v>
      </c>
      <c r="U282">
        <v>500000000</v>
      </c>
      <c r="W282" t="s">
        <v>558</v>
      </c>
    </row>
    <row r="283" spans="1:23" ht="15" customHeight="1">
      <c r="A283" s="82" t="s">
        <v>59</v>
      </c>
      <c r="B283" t="s">
        <v>101</v>
      </c>
      <c r="C283" t="s">
        <v>19</v>
      </c>
      <c r="D283" t="s">
        <v>21</v>
      </c>
      <c r="E283" t="s">
        <v>168</v>
      </c>
      <c r="F283" t="s">
        <v>26</v>
      </c>
      <c r="N283">
        <v>0</v>
      </c>
      <c r="O283">
        <v>0</v>
      </c>
      <c r="P283">
        <v>0</v>
      </c>
      <c r="T283">
        <v>0</v>
      </c>
      <c r="U283">
        <v>500000000</v>
      </c>
      <c r="W283" t="s">
        <v>558</v>
      </c>
    </row>
    <row r="284" spans="1:23" ht="15" customHeight="1">
      <c r="A284" s="82" t="s">
        <v>59</v>
      </c>
      <c r="B284" t="s">
        <v>102</v>
      </c>
      <c r="C284" t="s">
        <v>19</v>
      </c>
      <c r="D284" t="s">
        <v>21</v>
      </c>
      <c r="E284" t="s">
        <v>168</v>
      </c>
      <c r="F284" t="s">
        <v>26</v>
      </c>
      <c r="N284">
        <v>0</v>
      </c>
      <c r="O284">
        <v>0</v>
      </c>
      <c r="P284">
        <v>0</v>
      </c>
      <c r="T284">
        <v>0</v>
      </c>
      <c r="U284">
        <v>500000000</v>
      </c>
      <c r="W284" t="s">
        <v>558</v>
      </c>
    </row>
    <row r="285" spans="1:23" ht="15" customHeight="1">
      <c r="A285" s="82" t="s">
        <v>59</v>
      </c>
      <c r="B285" t="s">
        <v>116</v>
      </c>
      <c r="C285" t="s">
        <v>19</v>
      </c>
      <c r="D285" t="s">
        <v>21</v>
      </c>
      <c r="E285" t="s">
        <v>168</v>
      </c>
      <c r="F285" t="s">
        <v>26</v>
      </c>
      <c r="G285" t="s">
        <v>170</v>
      </c>
      <c r="H285" t="s">
        <v>133</v>
      </c>
      <c r="J285" t="s">
        <v>125</v>
      </c>
      <c r="K285" t="s">
        <v>134</v>
      </c>
      <c r="L285" t="s">
        <v>135</v>
      </c>
      <c r="M285" t="s">
        <v>128</v>
      </c>
      <c r="N285">
        <v>2.0299999999999998</v>
      </c>
      <c r="Q285">
        <v>2.0299999999999998</v>
      </c>
      <c r="R285">
        <v>0.1</v>
      </c>
      <c r="S285">
        <v>0.1</v>
      </c>
      <c r="T285">
        <v>0</v>
      </c>
      <c r="U285">
        <v>500000000</v>
      </c>
      <c r="V285">
        <v>0</v>
      </c>
      <c r="W285" t="s">
        <v>556</v>
      </c>
    </row>
    <row r="286" spans="1:23" ht="15" customHeight="1">
      <c r="A286" s="82" t="s">
        <v>59</v>
      </c>
      <c r="B286" t="s">
        <v>92</v>
      </c>
      <c r="C286" t="s">
        <v>19</v>
      </c>
      <c r="D286" t="s">
        <v>21</v>
      </c>
      <c r="E286" t="s">
        <v>168</v>
      </c>
      <c r="F286" t="s">
        <v>26</v>
      </c>
      <c r="N286">
        <v>7.91</v>
      </c>
      <c r="T286">
        <v>0</v>
      </c>
      <c r="U286">
        <v>500000000</v>
      </c>
      <c r="W286" t="s">
        <v>557</v>
      </c>
    </row>
    <row r="287" spans="1:23" ht="15" customHeight="1">
      <c r="A287" s="82" t="s">
        <v>59</v>
      </c>
      <c r="B287" t="s">
        <v>95</v>
      </c>
      <c r="C287" t="s">
        <v>19</v>
      </c>
      <c r="D287" t="s">
        <v>21</v>
      </c>
      <c r="E287" t="s">
        <v>168</v>
      </c>
      <c r="F287" t="s">
        <v>26</v>
      </c>
      <c r="N287">
        <v>3.95</v>
      </c>
      <c r="T287">
        <v>0</v>
      </c>
      <c r="U287">
        <v>500000000</v>
      </c>
      <c r="W287" t="s">
        <v>557</v>
      </c>
    </row>
    <row r="288" spans="1:23" ht="15" customHeight="1">
      <c r="A288" s="82" t="s">
        <v>59</v>
      </c>
      <c r="B288" t="s">
        <v>94</v>
      </c>
      <c r="C288" t="s">
        <v>19</v>
      </c>
      <c r="D288" t="s">
        <v>21</v>
      </c>
      <c r="E288" t="s">
        <v>168</v>
      </c>
      <c r="F288" t="s">
        <v>26</v>
      </c>
      <c r="N288">
        <v>7.91</v>
      </c>
      <c r="T288">
        <v>0</v>
      </c>
      <c r="U288">
        <v>500000000</v>
      </c>
      <c r="W288" t="s">
        <v>557</v>
      </c>
    </row>
    <row r="289" spans="1:23" ht="15" customHeight="1">
      <c r="A289" s="82" t="s">
        <v>59</v>
      </c>
      <c r="B289" t="s">
        <v>97</v>
      </c>
      <c r="C289" t="s">
        <v>19</v>
      </c>
      <c r="D289" t="s">
        <v>21</v>
      </c>
      <c r="E289" t="s">
        <v>168</v>
      </c>
      <c r="F289" t="s">
        <v>26</v>
      </c>
      <c r="N289">
        <v>3.95</v>
      </c>
      <c r="T289">
        <v>0</v>
      </c>
      <c r="U289">
        <v>500000000</v>
      </c>
      <c r="W289" t="s">
        <v>557</v>
      </c>
    </row>
    <row r="290" spans="1:23" ht="15" customHeight="1">
      <c r="A290" s="82" t="s">
        <v>59</v>
      </c>
      <c r="B290" t="s">
        <v>100</v>
      </c>
      <c r="C290" t="s">
        <v>19</v>
      </c>
      <c r="D290" t="s">
        <v>21</v>
      </c>
      <c r="E290" t="s">
        <v>168</v>
      </c>
      <c r="F290" t="s">
        <v>26</v>
      </c>
      <c r="N290">
        <v>0</v>
      </c>
      <c r="O290">
        <v>0</v>
      </c>
      <c r="P290">
        <v>0</v>
      </c>
      <c r="T290">
        <v>0</v>
      </c>
      <c r="U290">
        <v>500000000</v>
      </c>
      <c r="W290" t="s">
        <v>558</v>
      </c>
    </row>
    <row r="291" spans="1:23" ht="15" customHeight="1">
      <c r="A291" s="82" t="s">
        <v>59</v>
      </c>
      <c r="B291" t="s">
        <v>91</v>
      </c>
      <c r="C291" t="s">
        <v>19</v>
      </c>
      <c r="D291" t="s">
        <v>21</v>
      </c>
      <c r="E291" t="s">
        <v>168</v>
      </c>
      <c r="F291" t="s">
        <v>26</v>
      </c>
      <c r="N291">
        <v>7.91</v>
      </c>
      <c r="T291">
        <v>0</v>
      </c>
      <c r="U291">
        <v>500000000</v>
      </c>
      <c r="W291" t="s">
        <v>557</v>
      </c>
    </row>
    <row r="292" spans="1:23" ht="15" customHeight="1">
      <c r="A292" s="82" t="s">
        <v>59</v>
      </c>
      <c r="B292" t="s">
        <v>90</v>
      </c>
      <c r="C292" t="s">
        <v>19</v>
      </c>
      <c r="D292" t="s">
        <v>21</v>
      </c>
      <c r="E292" t="s">
        <v>168</v>
      </c>
      <c r="F292" t="s">
        <v>26</v>
      </c>
      <c r="N292">
        <v>7.91</v>
      </c>
      <c r="T292">
        <v>0</v>
      </c>
      <c r="U292">
        <v>500000000</v>
      </c>
      <c r="W292" t="s">
        <v>557</v>
      </c>
    </row>
    <row r="293" spans="1:23" ht="15" customHeight="1">
      <c r="A293" s="82" t="s">
        <v>60</v>
      </c>
      <c r="B293" t="s">
        <v>93</v>
      </c>
      <c r="C293" t="s">
        <v>19</v>
      </c>
      <c r="D293" t="s">
        <v>21</v>
      </c>
      <c r="E293" t="s">
        <v>168</v>
      </c>
      <c r="F293" t="s">
        <v>26</v>
      </c>
      <c r="N293">
        <v>0</v>
      </c>
      <c r="O293">
        <v>0</v>
      </c>
      <c r="P293">
        <v>0</v>
      </c>
      <c r="T293">
        <v>0</v>
      </c>
      <c r="U293">
        <v>500000000</v>
      </c>
      <c r="W293" t="s">
        <v>558</v>
      </c>
    </row>
    <row r="294" spans="1:23" ht="15" customHeight="1">
      <c r="A294" s="82" t="s">
        <v>60</v>
      </c>
      <c r="B294" t="s">
        <v>98</v>
      </c>
      <c r="C294" t="s">
        <v>19</v>
      </c>
      <c r="D294" t="s">
        <v>21</v>
      </c>
      <c r="E294" t="s">
        <v>168</v>
      </c>
      <c r="F294" t="s">
        <v>26</v>
      </c>
      <c r="N294">
        <v>0</v>
      </c>
      <c r="O294">
        <v>0</v>
      </c>
      <c r="P294">
        <v>0</v>
      </c>
      <c r="T294">
        <v>0</v>
      </c>
      <c r="U294">
        <v>500000000</v>
      </c>
      <c r="W294" t="s">
        <v>558</v>
      </c>
    </row>
    <row r="295" spans="1:23" ht="15" customHeight="1">
      <c r="A295" s="82" t="s">
        <v>60</v>
      </c>
      <c r="B295" t="s">
        <v>96</v>
      </c>
      <c r="C295" t="s">
        <v>19</v>
      </c>
      <c r="D295" t="s">
        <v>21</v>
      </c>
      <c r="E295" t="s">
        <v>168</v>
      </c>
      <c r="F295" t="s">
        <v>26</v>
      </c>
      <c r="N295">
        <v>0</v>
      </c>
      <c r="O295">
        <v>0</v>
      </c>
      <c r="P295">
        <v>0</v>
      </c>
      <c r="T295">
        <v>0</v>
      </c>
      <c r="U295">
        <v>500000000</v>
      </c>
      <c r="W295" t="s">
        <v>558</v>
      </c>
    </row>
    <row r="296" spans="1:23" ht="15" customHeight="1">
      <c r="A296" s="82" t="s">
        <v>60</v>
      </c>
      <c r="B296" t="s">
        <v>99</v>
      </c>
      <c r="C296" t="s">
        <v>19</v>
      </c>
      <c r="D296" t="s">
        <v>21</v>
      </c>
      <c r="E296" t="s">
        <v>168</v>
      </c>
      <c r="F296" t="s">
        <v>26</v>
      </c>
      <c r="N296">
        <v>0</v>
      </c>
      <c r="O296">
        <v>0</v>
      </c>
      <c r="P296">
        <v>0</v>
      </c>
      <c r="T296">
        <v>0</v>
      </c>
      <c r="U296">
        <v>500000000</v>
      </c>
      <c r="W296" t="s">
        <v>558</v>
      </c>
    </row>
    <row r="297" spans="1:23" ht="15" customHeight="1">
      <c r="A297" s="82" t="s">
        <v>60</v>
      </c>
      <c r="B297" t="s">
        <v>101</v>
      </c>
      <c r="C297" t="s">
        <v>19</v>
      </c>
      <c r="D297" t="s">
        <v>21</v>
      </c>
      <c r="E297" t="s">
        <v>168</v>
      </c>
      <c r="F297" t="s">
        <v>26</v>
      </c>
      <c r="N297">
        <v>1.23</v>
      </c>
      <c r="O297">
        <v>0</v>
      </c>
      <c r="P297">
        <v>500000000</v>
      </c>
      <c r="T297">
        <v>0</v>
      </c>
      <c r="U297">
        <v>500000000</v>
      </c>
      <c r="W297" t="s">
        <v>559</v>
      </c>
    </row>
    <row r="298" spans="1:23" ht="15" customHeight="1">
      <c r="A298" s="82" t="s">
        <v>60</v>
      </c>
      <c r="B298" t="s">
        <v>102</v>
      </c>
      <c r="C298" t="s">
        <v>19</v>
      </c>
      <c r="D298" t="s">
        <v>21</v>
      </c>
      <c r="E298" t="s">
        <v>168</v>
      </c>
      <c r="F298" t="s">
        <v>26</v>
      </c>
      <c r="N298">
        <v>1.23</v>
      </c>
      <c r="O298">
        <v>0</v>
      </c>
      <c r="P298">
        <v>500000000</v>
      </c>
      <c r="T298">
        <v>0</v>
      </c>
      <c r="U298">
        <v>500000000</v>
      </c>
      <c r="W298" t="s">
        <v>559</v>
      </c>
    </row>
    <row r="299" spans="1:23" ht="15" customHeight="1">
      <c r="A299" s="82" t="s">
        <v>60</v>
      </c>
      <c r="B299" t="s">
        <v>116</v>
      </c>
      <c r="C299" t="s">
        <v>19</v>
      </c>
      <c r="D299" t="s">
        <v>21</v>
      </c>
      <c r="E299" t="s">
        <v>168</v>
      </c>
      <c r="F299" t="s">
        <v>26</v>
      </c>
      <c r="G299" t="s">
        <v>136</v>
      </c>
      <c r="H299" t="s">
        <v>133</v>
      </c>
      <c r="J299" t="s">
        <v>125</v>
      </c>
      <c r="K299" t="s">
        <v>137</v>
      </c>
      <c r="L299" t="s">
        <v>135</v>
      </c>
      <c r="M299" t="s">
        <v>128</v>
      </c>
      <c r="N299">
        <v>1.45</v>
      </c>
      <c r="Q299">
        <v>1.45</v>
      </c>
      <c r="R299">
        <v>7.0000000000000007E-2</v>
      </c>
      <c r="S299">
        <v>0.1</v>
      </c>
      <c r="T299">
        <v>0</v>
      </c>
      <c r="U299">
        <v>500000000</v>
      </c>
      <c r="V299">
        <v>0</v>
      </c>
      <c r="W299" t="s">
        <v>556</v>
      </c>
    </row>
    <row r="300" spans="1:23" ht="15" customHeight="1">
      <c r="A300" s="82" t="s">
        <v>60</v>
      </c>
      <c r="B300" t="s">
        <v>92</v>
      </c>
      <c r="C300" t="s">
        <v>19</v>
      </c>
      <c r="D300" t="s">
        <v>21</v>
      </c>
      <c r="E300" t="s">
        <v>168</v>
      </c>
      <c r="F300" t="s">
        <v>26</v>
      </c>
      <c r="N300">
        <v>2.4500000000000002</v>
      </c>
      <c r="O300">
        <v>0</v>
      </c>
      <c r="P300">
        <v>500000000</v>
      </c>
      <c r="T300">
        <v>0</v>
      </c>
      <c r="U300">
        <v>500000000</v>
      </c>
      <c r="W300" t="s">
        <v>559</v>
      </c>
    </row>
    <row r="301" spans="1:23" ht="15" customHeight="1">
      <c r="A301" s="82" t="s">
        <v>60</v>
      </c>
      <c r="B301" t="s">
        <v>95</v>
      </c>
      <c r="C301" t="s">
        <v>19</v>
      </c>
      <c r="D301" t="s">
        <v>21</v>
      </c>
      <c r="E301" t="s">
        <v>168</v>
      </c>
      <c r="F301" t="s">
        <v>26</v>
      </c>
      <c r="N301">
        <v>0</v>
      </c>
      <c r="O301">
        <v>0</v>
      </c>
      <c r="P301">
        <v>0</v>
      </c>
      <c r="T301">
        <v>0</v>
      </c>
      <c r="U301">
        <v>500000000</v>
      </c>
      <c r="W301" t="s">
        <v>558</v>
      </c>
    </row>
    <row r="302" spans="1:23" ht="15" customHeight="1">
      <c r="A302" s="82" t="s">
        <v>60</v>
      </c>
      <c r="B302" t="s">
        <v>94</v>
      </c>
      <c r="C302" t="s">
        <v>19</v>
      </c>
      <c r="D302" t="s">
        <v>21</v>
      </c>
      <c r="E302" t="s">
        <v>168</v>
      </c>
      <c r="F302" t="s">
        <v>26</v>
      </c>
      <c r="N302">
        <v>0</v>
      </c>
      <c r="O302">
        <v>0</v>
      </c>
      <c r="P302">
        <v>0</v>
      </c>
      <c r="T302">
        <v>0</v>
      </c>
      <c r="U302">
        <v>500000000</v>
      </c>
      <c r="W302" t="s">
        <v>558</v>
      </c>
    </row>
    <row r="303" spans="1:23" ht="15" customHeight="1">
      <c r="A303" s="82" t="s">
        <v>60</v>
      </c>
      <c r="B303" t="s">
        <v>97</v>
      </c>
      <c r="C303" t="s">
        <v>19</v>
      </c>
      <c r="D303" t="s">
        <v>21</v>
      </c>
      <c r="E303" t="s">
        <v>168</v>
      </c>
      <c r="F303" t="s">
        <v>26</v>
      </c>
      <c r="N303">
        <v>0</v>
      </c>
      <c r="O303">
        <v>0</v>
      </c>
      <c r="P303">
        <v>0</v>
      </c>
      <c r="T303">
        <v>0</v>
      </c>
      <c r="U303">
        <v>500000000</v>
      </c>
      <c r="W303" t="s">
        <v>558</v>
      </c>
    </row>
    <row r="304" spans="1:23" ht="15" customHeight="1">
      <c r="A304" s="82" t="s">
        <v>60</v>
      </c>
      <c r="B304" t="s">
        <v>100</v>
      </c>
      <c r="C304" t="s">
        <v>19</v>
      </c>
      <c r="D304" t="s">
        <v>21</v>
      </c>
      <c r="E304" t="s">
        <v>168</v>
      </c>
      <c r="F304" t="s">
        <v>26</v>
      </c>
      <c r="G304" t="s">
        <v>477</v>
      </c>
      <c r="H304" t="s">
        <v>453</v>
      </c>
      <c r="I304" t="s">
        <v>449</v>
      </c>
      <c r="J304" t="s">
        <v>447</v>
      </c>
      <c r="K304" t="s">
        <v>478</v>
      </c>
      <c r="L304" t="s">
        <v>474</v>
      </c>
      <c r="M304" t="s">
        <v>449</v>
      </c>
      <c r="N304">
        <v>2.4500000000000002</v>
      </c>
      <c r="O304">
        <v>0</v>
      </c>
      <c r="P304">
        <v>500000000</v>
      </c>
      <c r="T304">
        <v>0</v>
      </c>
      <c r="U304">
        <v>500000000</v>
      </c>
      <c r="W304" t="s">
        <v>559</v>
      </c>
    </row>
    <row r="305" spans="1:23" ht="15" customHeight="1">
      <c r="A305" s="82" t="s">
        <v>60</v>
      </c>
      <c r="B305" t="s">
        <v>91</v>
      </c>
      <c r="C305" t="s">
        <v>19</v>
      </c>
      <c r="D305" t="s">
        <v>21</v>
      </c>
      <c r="E305" t="s">
        <v>168</v>
      </c>
      <c r="F305" t="s">
        <v>26</v>
      </c>
      <c r="N305">
        <v>2.4500000000000002</v>
      </c>
      <c r="O305">
        <v>0</v>
      </c>
      <c r="P305">
        <v>500000000</v>
      </c>
      <c r="T305">
        <v>0</v>
      </c>
      <c r="U305">
        <v>500000000</v>
      </c>
      <c r="W305" t="s">
        <v>559</v>
      </c>
    </row>
    <row r="306" spans="1:23" ht="15" customHeight="1">
      <c r="A306" s="82" t="s">
        <v>60</v>
      </c>
      <c r="B306" t="s">
        <v>90</v>
      </c>
      <c r="C306" t="s">
        <v>19</v>
      </c>
      <c r="D306" t="s">
        <v>21</v>
      </c>
      <c r="E306" t="s">
        <v>168</v>
      </c>
      <c r="F306" t="s">
        <v>26</v>
      </c>
      <c r="N306">
        <v>2.4500000000000002</v>
      </c>
      <c r="O306">
        <v>0</v>
      </c>
      <c r="P306">
        <v>500000000</v>
      </c>
      <c r="T306">
        <v>0</v>
      </c>
      <c r="U306">
        <v>500000000</v>
      </c>
      <c r="W306" t="s">
        <v>559</v>
      </c>
    </row>
    <row r="307" spans="1:23" ht="15" customHeight="1">
      <c r="A307" s="82" t="s">
        <v>61</v>
      </c>
      <c r="B307" t="s">
        <v>93</v>
      </c>
      <c r="C307" t="s">
        <v>19</v>
      </c>
      <c r="D307" t="s">
        <v>21</v>
      </c>
      <c r="E307" t="s">
        <v>168</v>
      </c>
      <c r="F307" t="s">
        <v>26</v>
      </c>
      <c r="N307">
        <v>0</v>
      </c>
      <c r="O307">
        <v>0</v>
      </c>
      <c r="P307">
        <v>0</v>
      </c>
      <c r="T307">
        <v>0</v>
      </c>
      <c r="U307">
        <v>500000000</v>
      </c>
      <c r="W307" t="s">
        <v>558</v>
      </c>
    </row>
    <row r="308" spans="1:23" ht="15" customHeight="1">
      <c r="A308" s="82" t="s">
        <v>61</v>
      </c>
      <c r="B308" t="s">
        <v>98</v>
      </c>
      <c r="C308" t="s">
        <v>19</v>
      </c>
      <c r="D308" t="s">
        <v>21</v>
      </c>
      <c r="E308" t="s">
        <v>168</v>
      </c>
      <c r="F308" t="s">
        <v>26</v>
      </c>
      <c r="N308">
        <v>0</v>
      </c>
      <c r="O308">
        <v>0</v>
      </c>
      <c r="P308">
        <v>0</v>
      </c>
      <c r="T308">
        <v>0</v>
      </c>
      <c r="U308">
        <v>500000000</v>
      </c>
      <c r="W308" t="s">
        <v>558</v>
      </c>
    </row>
    <row r="309" spans="1:23" ht="15" customHeight="1">
      <c r="A309" s="82" t="s">
        <v>61</v>
      </c>
      <c r="B309" t="s">
        <v>96</v>
      </c>
      <c r="C309" t="s">
        <v>19</v>
      </c>
      <c r="D309" t="s">
        <v>21</v>
      </c>
      <c r="E309" t="s">
        <v>168</v>
      </c>
      <c r="F309" t="s">
        <v>26</v>
      </c>
      <c r="N309">
        <v>0</v>
      </c>
      <c r="O309">
        <v>0</v>
      </c>
      <c r="P309">
        <v>0</v>
      </c>
      <c r="T309">
        <v>0</v>
      </c>
      <c r="U309">
        <v>500000000</v>
      </c>
      <c r="W309" t="s">
        <v>558</v>
      </c>
    </row>
    <row r="310" spans="1:23" ht="15" customHeight="1">
      <c r="A310" s="82" t="s">
        <v>61</v>
      </c>
      <c r="B310" t="s">
        <v>99</v>
      </c>
      <c r="C310" t="s">
        <v>19</v>
      </c>
      <c r="D310" t="s">
        <v>21</v>
      </c>
      <c r="E310" t="s">
        <v>168</v>
      </c>
      <c r="F310" t="s">
        <v>26</v>
      </c>
      <c r="N310">
        <v>0</v>
      </c>
      <c r="O310">
        <v>0</v>
      </c>
      <c r="P310">
        <v>0</v>
      </c>
      <c r="T310">
        <v>0</v>
      </c>
      <c r="U310">
        <v>500000000</v>
      </c>
      <c r="W310" t="s">
        <v>558</v>
      </c>
    </row>
    <row r="311" spans="1:23" ht="15" customHeight="1">
      <c r="A311" s="82" t="s">
        <v>61</v>
      </c>
      <c r="B311" t="s">
        <v>101</v>
      </c>
      <c r="C311" t="s">
        <v>19</v>
      </c>
      <c r="D311" t="s">
        <v>21</v>
      </c>
      <c r="E311" t="s">
        <v>168</v>
      </c>
      <c r="F311" t="s">
        <v>26</v>
      </c>
      <c r="N311">
        <v>0</v>
      </c>
      <c r="O311">
        <v>0</v>
      </c>
      <c r="P311">
        <v>0</v>
      </c>
      <c r="T311">
        <v>0</v>
      </c>
      <c r="U311">
        <v>500000000</v>
      </c>
      <c r="W311" t="s">
        <v>558</v>
      </c>
    </row>
    <row r="312" spans="1:23" ht="15" customHeight="1">
      <c r="A312" s="82" t="s">
        <v>61</v>
      </c>
      <c r="B312" t="s">
        <v>102</v>
      </c>
      <c r="C312" t="s">
        <v>19</v>
      </c>
      <c r="D312" t="s">
        <v>21</v>
      </c>
      <c r="E312" t="s">
        <v>168</v>
      </c>
      <c r="F312" t="s">
        <v>26</v>
      </c>
      <c r="N312">
        <v>0</v>
      </c>
      <c r="O312">
        <v>0</v>
      </c>
      <c r="P312">
        <v>0</v>
      </c>
      <c r="T312">
        <v>0</v>
      </c>
      <c r="U312">
        <v>500000000</v>
      </c>
      <c r="W312" t="s">
        <v>558</v>
      </c>
    </row>
    <row r="313" spans="1:23" ht="15" customHeight="1">
      <c r="A313" s="82" t="s">
        <v>61</v>
      </c>
      <c r="B313" t="s">
        <v>116</v>
      </c>
      <c r="C313" t="s">
        <v>19</v>
      </c>
      <c r="D313" t="s">
        <v>21</v>
      </c>
      <c r="E313" t="s">
        <v>168</v>
      </c>
      <c r="F313" t="s">
        <v>26</v>
      </c>
      <c r="G313" t="s">
        <v>138</v>
      </c>
      <c r="H313" t="s">
        <v>133</v>
      </c>
      <c r="I313" t="s">
        <v>139</v>
      </c>
      <c r="J313" t="s">
        <v>125</v>
      </c>
      <c r="K313" t="s">
        <v>140</v>
      </c>
      <c r="L313" t="s">
        <v>135</v>
      </c>
      <c r="M313" t="s">
        <v>128</v>
      </c>
      <c r="N313">
        <v>0.05</v>
      </c>
      <c r="Q313">
        <v>0.05</v>
      </c>
      <c r="R313">
        <v>0</v>
      </c>
      <c r="S313">
        <v>0.1</v>
      </c>
      <c r="T313">
        <v>0</v>
      </c>
      <c r="U313">
        <v>500000000</v>
      </c>
      <c r="V313">
        <v>0</v>
      </c>
      <c r="W313" t="s">
        <v>556</v>
      </c>
    </row>
    <row r="314" spans="1:23" ht="15" customHeight="1">
      <c r="A314" s="82" t="s">
        <v>61</v>
      </c>
      <c r="B314" t="s">
        <v>92</v>
      </c>
      <c r="C314" t="s">
        <v>19</v>
      </c>
      <c r="D314" t="s">
        <v>21</v>
      </c>
      <c r="E314" t="s">
        <v>168</v>
      </c>
      <c r="F314" t="s">
        <v>26</v>
      </c>
      <c r="N314">
        <v>0</v>
      </c>
      <c r="T314">
        <v>0</v>
      </c>
      <c r="U314">
        <v>500000000</v>
      </c>
      <c r="W314" t="s">
        <v>557</v>
      </c>
    </row>
    <row r="315" spans="1:23" ht="15" customHeight="1">
      <c r="A315" s="82" t="s">
        <v>61</v>
      </c>
      <c r="B315" t="s">
        <v>95</v>
      </c>
      <c r="C315" t="s">
        <v>19</v>
      </c>
      <c r="D315" t="s">
        <v>21</v>
      </c>
      <c r="E315" t="s">
        <v>168</v>
      </c>
      <c r="F315" t="s">
        <v>26</v>
      </c>
      <c r="N315">
        <v>0</v>
      </c>
      <c r="O315">
        <v>0</v>
      </c>
      <c r="P315">
        <v>0</v>
      </c>
      <c r="T315">
        <v>0</v>
      </c>
      <c r="U315">
        <v>500000000</v>
      </c>
      <c r="W315" t="s">
        <v>558</v>
      </c>
    </row>
    <row r="316" spans="1:23" ht="15" customHeight="1">
      <c r="A316" s="82" t="s">
        <v>61</v>
      </c>
      <c r="B316" t="s">
        <v>94</v>
      </c>
      <c r="C316" t="s">
        <v>19</v>
      </c>
      <c r="D316" t="s">
        <v>21</v>
      </c>
      <c r="E316" t="s">
        <v>168</v>
      </c>
      <c r="F316" t="s">
        <v>26</v>
      </c>
      <c r="N316">
        <v>0</v>
      </c>
      <c r="O316">
        <v>0</v>
      </c>
      <c r="P316">
        <v>0</v>
      </c>
      <c r="T316">
        <v>0</v>
      </c>
      <c r="U316">
        <v>500000000</v>
      </c>
      <c r="W316" t="s">
        <v>558</v>
      </c>
    </row>
    <row r="317" spans="1:23" ht="15" customHeight="1">
      <c r="A317" s="82" t="s">
        <v>61</v>
      </c>
      <c r="B317" t="s">
        <v>97</v>
      </c>
      <c r="C317" t="s">
        <v>19</v>
      </c>
      <c r="D317" t="s">
        <v>21</v>
      </c>
      <c r="E317" t="s">
        <v>168</v>
      </c>
      <c r="F317" t="s">
        <v>26</v>
      </c>
      <c r="N317">
        <v>0</v>
      </c>
      <c r="O317">
        <v>0</v>
      </c>
      <c r="P317">
        <v>0</v>
      </c>
      <c r="T317">
        <v>0</v>
      </c>
      <c r="U317">
        <v>500000000</v>
      </c>
      <c r="W317" t="s">
        <v>558</v>
      </c>
    </row>
    <row r="318" spans="1:23" ht="15" customHeight="1">
      <c r="A318" s="82" t="s">
        <v>61</v>
      </c>
      <c r="B318" t="s">
        <v>100</v>
      </c>
      <c r="C318" t="s">
        <v>19</v>
      </c>
      <c r="D318" t="s">
        <v>21</v>
      </c>
      <c r="E318" t="s">
        <v>168</v>
      </c>
      <c r="F318" t="s">
        <v>26</v>
      </c>
      <c r="N318">
        <v>0</v>
      </c>
      <c r="O318">
        <v>0</v>
      </c>
      <c r="P318">
        <v>0</v>
      </c>
      <c r="T318">
        <v>0</v>
      </c>
      <c r="U318">
        <v>500000000</v>
      </c>
      <c r="W318" t="s">
        <v>558</v>
      </c>
    </row>
    <row r="319" spans="1:23" ht="15" customHeight="1">
      <c r="A319" s="82" t="s">
        <v>61</v>
      </c>
      <c r="B319" t="s">
        <v>91</v>
      </c>
      <c r="C319" t="s">
        <v>19</v>
      </c>
      <c r="D319" t="s">
        <v>21</v>
      </c>
      <c r="E319" t="s">
        <v>168</v>
      </c>
      <c r="F319" t="s">
        <v>26</v>
      </c>
      <c r="N319">
        <v>2.16</v>
      </c>
      <c r="T319">
        <v>0</v>
      </c>
      <c r="U319">
        <v>500000000</v>
      </c>
      <c r="W319" t="s">
        <v>557</v>
      </c>
    </row>
    <row r="320" spans="1:23" ht="15" customHeight="1">
      <c r="A320" s="82" t="s">
        <v>61</v>
      </c>
      <c r="B320" t="s">
        <v>90</v>
      </c>
      <c r="C320" t="s">
        <v>19</v>
      </c>
      <c r="D320" t="s">
        <v>21</v>
      </c>
      <c r="E320" t="s">
        <v>168</v>
      </c>
      <c r="F320" t="s">
        <v>26</v>
      </c>
      <c r="N320">
        <v>2.16</v>
      </c>
      <c r="T320">
        <v>0</v>
      </c>
      <c r="U320">
        <v>500000000</v>
      </c>
      <c r="W320" t="s">
        <v>557</v>
      </c>
    </row>
    <row r="321" spans="1:23" ht="15" customHeight="1">
      <c r="A321" s="82" t="s">
        <v>61</v>
      </c>
      <c r="B321" t="s">
        <v>105</v>
      </c>
      <c r="C321" t="s">
        <v>19</v>
      </c>
      <c r="D321" t="s">
        <v>21</v>
      </c>
      <c r="E321" t="s">
        <v>168</v>
      </c>
      <c r="F321" t="s">
        <v>26</v>
      </c>
      <c r="G321" t="s">
        <v>479</v>
      </c>
      <c r="H321" t="s">
        <v>453</v>
      </c>
      <c r="I321" t="s">
        <v>449</v>
      </c>
      <c r="J321" t="s">
        <v>447</v>
      </c>
      <c r="K321" t="s">
        <v>480</v>
      </c>
      <c r="L321" t="s">
        <v>474</v>
      </c>
      <c r="M321" t="s">
        <v>449</v>
      </c>
      <c r="N321">
        <v>2.16</v>
      </c>
      <c r="T321">
        <v>0</v>
      </c>
      <c r="U321">
        <v>500000000</v>
      </c>
      <c r="W321" t="s">
        <v>557</v>
      </c>
    </row>
    <row r="322" spans="1:23" ht="15" customHeight="1">
      <c r="A322" s="82" t="s">
        <v>61</v>
      </c>
      <c r="B322" t="s">
        <v>103</v>
      </c>
      <c r="C322" t="s">
        <v>19</v>
      </c>
      <c r="D322" t="s">
        <v>21</v>
      </c>
      <c r="E322" t="s">
        <v>168</v>
      </c>
      <c r="F322" t="s">
        <v>26</v>
      </c>
      <c r="N322">
        <v>2.16</v>
      </c>
      <c r="T322">
        <v>0</v>
      </c>
      <c r="U322">
        <v>500000000</v>
      </c>
      <c r="W322" t="s">
        <v>557</v>
      </c>
    </row>
    <row r="323" spans="1:23" ht="15" customHeight="1">
      <c r="A323" s="82" t="s">
        <v>63</v>
      </c>
      <c r="B323" t="s">
        <v>108</v>
      </c>
      <c r="C323" t="s">
        <v>19</v>
      </c>
      <c r="D323" t="s">
        <v>21</v>
      </c>
      <c r="E323" t="s">
        <v>168</v>
      </c>
      <c r="F323" t="s">
        <v>26</v>
      </c>
      <c r="N323">
        <v>0.26</v>
      </c>
      <c r="T323">
        <v>0</v>
      </c>
      <c r="U323">
        <v>500000000</v>
      </c>
      <c r="W323" t="s">
        <v>557</v>
      </c>
    </row>
    <row r="324" spans="1:23" ht="15" customHeight="1">
      <c r="A324" s="82" t="s">
        <v>63</v>
      </c>
      <c r="B324" t="s">
        <v>107</v>
      </c>
      <c r="C324" t="s">
        <v>19</v>
      </c>
      <c r="D324" t="s">
        <v>21</v>
      </c>
      <c r="E324" t="s">
        <v>168</v>
      </c>
      <c r="F324" t="s">
        <v>26</v>
      </c>
      <c r="N324">
        <v>0.26</v>
      </c>
      <c r="T324">
        <v>0</v>
      </c>
      <c r="U324">
        <v>500000000</v>
      </c>
      <c r="W324" t="s">
        <v>557</v>
      </c>
    </row>
    <row r="325" spans="1:23" ht="15" customHeight="1">
      <c r="A325" s="82" t="s">
        <v>63</v>
      </c>
      <c r="B325" t="s">
        <v>90</v>
      </c>
      <c r="C325" t="s">
        <v>19</v>
      </c>
      <c r="D325" t="s">
        <v>21</v>
      </c>
      <c r="E325" t="s">
        <v>168</v>
      </c>
      <c r="F325" t="s">
        <v>26</v>
      </c>
      <c r="N325">
        <v>0.26</v>
      </c>
      <c r="T325">
        <v>0</v>
      </c>
      <c r="U325">
        <v>500000000</v>
      </c>
      <c r="W325" t="s">
        <v>557</v>
      </c>
    </row>
    <row r="326" spans="1:23" ht="15" customHeight="1">
      <c r="A326" s="82" t="s">
        <v>64</v>
      </c>
      <c r="B326" t="s">
        <v>88</v>
      </c>
      <c r="C326" t="s">
        <v>19</v>
      </c>
      <c r="D326" t="s">
        <v>21</v>
      </c>
      <c r="E326" t="s">
        <v>168</v>
      </c>
      <c r="F326" t="s">
        <v>26</v>
      </c>
      <c r="N326">
        <v>0.22</v>
      </c>
      <c r="T326">
        <v>0</v>
      </c>
      <c r="U326">
        <v>500000000</v>
      </c>
      <c r="W326" t="s">
        <v>557</v>
      </c>
    </row>
    <row r="327" spans="1:23" ht="15" customHeight="1">
      <c r="A327" s="82" t="s">
        <v>64</v>
      </c>
      <c r="B327" t="s">
        <v>89</v>
      </c>
      <c r="C327" t="s">
        <v>19</v>
      </c>
      <c r="D327" t="s">
        <v>21</v>
      </c>
      <c r="E327" t="s">
        <v>168</v>
      </c>
      <c r="F327" t="s">
        <v>26</v>
      </c>
      <c r="N327">
        <v>1.44</v>
      </c>
      <c r="T327">
        <v>0</v>
      </c>
      <c r="U327">
        <v>500000000</v>
      </c>
      <c r="W327" t="s">
        <v>557</v>
      </c>
    </row>
    <row r="328" spans="1:23" ht="15" customHeight="1">
      <c r="A328" s="82" t="s">
        <v>64</v>
      </c>
      <c r="B328" t="s">
        <v>87</v>
      </c>
      <c r="C328" t="s">
        <v>19</v>
      </c>
      <c r="D328" t="s">
        <v>21</v>
      </c>
      <c r="E328" t="s">
        <v>168</v>
      </c>
      <c r="F328" t="s">
        <v>26</v>
      </c>
      <c r="N328">
        <v>1.66</v>
      </c>
      <c r="T328">
        <v>0</v>
      </c>
      <c r="U328">
        <v>500000000</v>
      </c>
      <c r="W328" t="s">
        <v>557</v>
      </c>
    </row>
    <row r="329" spans="1:23" ht="15" customHeight="1">
      <c r="A329" s="82" t="s">
        <v>66</v>
      </c>
      <c r="B329" t="s">
        <v>88</v>
      </c>
      <c r="C329" t="s">
        <v>19</v>
      </c>
      <c r="D329" t="s">
        <v>21</v>
      </c>
      <c r="E329" t="s">
        <v>168</v>
      </c>
      <c r="F329" t="s">
        <v>26</v>
      </c>
      <c r="N329">
        <v>0.22</v>
      </c>
      <c r="T329">
        <v>0</v>
      </c>
      <c r="U329">
        <v>500000000</v>
      </c>
      <c r="W329" t="s">
        <v>557</v>
      </c>
    </row>
    <row r="330" spans="1:23" ht="15" customHeight="1">
      <c r="A330" s="82" t="s">
        <v>66</v>
      </c>
      <c r="B330" t="s">
        <v>87</v>
      </c>
      <c r="C330" t="s">
        <v>19</v>
      </c>
      <c r="D330" t="s">
        <v>21</v>
      </c>
      <c r="E330" t="s">
        <v>168</v>
      </c>
      <c r="F330" t="s">
        <v>26</v>
      </c>
      <c r="N330">
        <v>0.22</v>
      </c>
      <c r="T330">
        <v>0</v>
      </c>
      <c r="U330">
        <v>500000000</v>
      </c>
      <c r="W330" t="s">
        <v>557</v>
      </c>
    </row>
    <row r="331" spans="1:23" ht="15" customHeight="1">
      <c r="A331" s="82" t="s">
        <v>68</v>
      </c>
      <c r="B331" t="s">
        <v>88</v>
      </c>
      <c r="C331" t="s">
        <v>19</v>
      </c>
      <c r="D331" t="s">
        <v>21</v>
      </c>
      <c r="E331" t="s">
        <v>168</v>
      </c>
      <c r="F331" t="s">
        <v>26</v>
      </c>
      <c r="N331">
        <v>0</v>
      </c>
      <c r="T331">
        <v>0</v>
      </c>
      <c r="U331">
        <v>500000000</v>
      </c>
      <c r="W331" t="s">
        <v>557</v>
      </c>
    </row>
    <row r="332" spans="1:23" ht="15" customHeight="1">
      <c r="A332" s="82" t="s">
        <v>68</v>
      </c>
      <c r="B332" t="s">
        <v>87</v>
      </c>
      <c r="C332" t="s">
        <v>19</v>
      </c>
      <c r="D332" t="s">
        <v>21</v>
      </c>
      <c r="E332" t="s">
        <v>168</v>
      </c>
      <c r="F332" t="s">
        <v>26</v>
      </c>
      <c r="N332">
        <v>0</v>
      </c>
      <c r="T332">
        <v>0</v>
      </c>
      <c r="U332">
        <v>500000000</v>
      </c>
      <c r="W332" t="s">
        <v>557</v>
      </c>
    </row>
    <row r="333" spans="1:23" ht="15" customHeight="1">
      <c r="A333" s="82" t="s">
        <v>69</v>
      </c>
      <c r="B333" t="s">
        <v>89</v>
      </c>
      <c r="C333" t="s">
        <v>19</v>
      </c>
      <c r="D333" t="s">
        <v>21</v>
      </c>
      <c r="E333" t="s">
        <v>168</v>
      </c>
      <c r="F333" t="s">
        <v>26</v>
      </c>
      <c r="N333">
        <v>1.44</v>
      </c>
      <c r="T333">
        <v>0</v>
      </c>
      <c r="U333">
        <v>500000000</v>
      </c>
      <c r="W333" t="s">
        <v>557</v>
      </c>
    </row>
    <row r="334" spans="1:23" ht="15" customHeight="1">
      <c r="A334" s="82" t="s">
        <v>69</v>
      </c>
      <c r="B334" t="s">
        <v>87</v>
      </c>
      <c r="C334" t="s">
        <v>19</v>
      </c>
      <c r="D334" t="s">
        <v>21</v>
      </c>
      <c r="E334" t="s">
        <v>168</v>
      </c>
      <c r="F334" t="s">
        <v>26</v>
      </c>
      <c r="N334">
        <v>1.44</v>
      </c>
      <c r="T334">
        <v>0</v>
      </c>
      <c r="U334">
        <v>500000000</v>
      </c>
      <c r="W334" t="s">
        <v>557</v>
      </c>
    </row>
    <row r="335" spans="1:23" ht="15" customHeight="1">
      <c r="A335" s="82" t="s">
        <v>70</v>
      </c>
      <c r="B335" t="s">
        <v>109</v>
      </c>
      <c r="C335" t="s">
        <v>19</v>
      </c>
      <c r="D335" t="s">
        <v>21</v>
      </c>
      <c r="E335" t="s">
        <v>168</v>
      </c>
      <c r="F335" t="s">
        <v>26</v>
      </c>
      <c r="N335">
        <v>0.08</v>
      </c>
      <c r="T335">
        <v>0</v>
      </c>
      <c r="U335">
        <v>500000000</v>
      </c>
      <c r="W335" t="s">
        <v>557</v>
      </c>
    </row>
    <row r="336" spans="1:23" ht="15" customHeight="1">
      <c r="A336" s="82" t="s">
        <v>70</v>
      </c>
      <c r="B336" t="s">
        <v>110</v>
      </c>
      <c r="C336" t="s">
        <v>19</v>
      </c>
      <c r="D336" t="s">
        <v>21</v>
      </c>
      <c r="E336" t="s">
        <v>168</v>
      </c>
      <c r="F336" t="s">
        <v>26</v>
      </c>
      <c r="N336">
        <v>0.02</v>
      </c>
      <c r="T336">
        <v>0</v>
      </c>
      <c r="U336">
        <v>500000000</v>
      </c>
      <c r="W336" t="s">
        <v>557</v>
      </c>
    </row>
    <row r="337" spans="1:23" ht="15" customHeight="1">
      <c r="A337" s="82" t="s">
        <v>70</v>
      </c>
      <c r="B337" t="s">
        <v>101</v>
      </c>
      <c r="C337" t="s">
        <v>19</v>
      </c>
      <c r="D337" t="s">
        <v>21</v>
      </c>
      <c r="E337" t="s">
        <v>168</v>
      </c>
      <c r="F337" t="s">
        <v>26</v>
      </c>
      <c r="N337">
        <v>0.01</v>
      </c>
      <c r="O337">
        <v>0</v>
      </c>
      <c r="P337">
        <v>0.01</v>
      </c>
      <c r="T337">
        <v>0</v>
      </c>
      <c r="U337">
        <v>500000000</v>
      </c>
      <c r="W337" t="s">
        <v>558</v>
      </c>
    </row>
    <row r="338" spans="1:23" ht="15" customHeight="1">
      <c r="A338" s="82" t="s">
        <v>70</v>
      </c>
      <c r="B338" t="s">
        <v>102</v>
      </c>
      <c r="C338" t="s">
        <v>19</v>
      </c>
      <c r="D338" t="s">
        <v>21</v>
      </c>
      <c r="E338" t="s">
        <v>168</v>
      </c>
      <c r="F338" t="s">
        <v>26</v>
      </c>
      <c r="N338">
        <v>0.01</v>
      </c>
      <c r="O338">
        <v>0</v>
      </c>
      <c r="P338">
        <v>0.01</v>
      </c>
      <c r="T338">
        <v>0</v>
      </c>
      <c r="U338">
        <v>500000000</v>
      </c>
      <c r="W338" t="s">
        <v>558</v>
      </c>
    </row>
    <row r="339" spans="1:23" ht="15" customHeight="1">
      <c r="A339" s="82" t="s">
        <v>70</v>
      </c>
      <c r="B339" t="s">
        <v>104</v>
      </c>
      <c r="C339" t="s">
        <v>19</v>
      </c>
      <c r="D339" t="s">
        <v>21</v>
      </c>
      <c r="E339" t="s">
        <v>168</v>
      </c>
      <c r="F339" t="s">
        <v>26</v>
      </c>
      <c r="N339">
        <v>0.01</v>
      </c>
      <c r="T339">
        <v>0</v>
      </c>
      <c r="U339">
        <v>500000000</v>
      </c>
      <c r="W339" t="s">
        <v>557</v>
      </c>
    </row>
    <row r="340" spans="1:23" ht="15" customHeight="1">
      <c r="A340" s="82" t="s">
        <v>70</v>
      </c>
      <c r="B340" t="s">
        <v>105</v>
      </c>
      <c r="C340" t="s">
        <v>19</v>
      </c>
      <c r="D340" t="s">
        <v>21</v>
      </c>
      <c r="E340" t="s">
        <v>168</v>
      </c>
      <c r="F340" t="s">
        <v>26</v>
      </c>
      <c r="N340">
        <v>0.15</v>
      </c>
      <c r="T340">
        <v>0</v>
      </c>
      <c r="U340">
        <v>500000000</v>
      </c>
      <c r="W340" t="s">
        <v>557</v>
      </c>
    </row>
    <row r="341" spans="1:23" ht="15" customHeight="1">
      <c r="A341" s="82" t="s">
        <v>70</v>
      </c>
      <c r="B341" t="s">
        <v>106</v>
      </c>
      <c r="C341" t="s">
        <v>19</v>
      </c>
      <c r="D341" t="s">
        <v>21</v>
      </c>
      <c r="E341" t="s">
        <v>168</v>
      </c>
      <c r="F341" t="s">
        <v>26</v>
      </c>
      <c r="N341">
        <v>0</v>
      </c>
      <c r="T341">
        <v>0</v>
      </c>
      <c r="U341">
        <v>500000000</v>
      </c>
      <c r="W341" t="s">
        <v>557</v>
      </c>
    </row>
    <row r="342" spans="1:23" ht="15" customHeight="1">
      <c r="A342" s="82" t="s">
        <v>70</v>
      </c>
      <c r="B342" t="s">
        <v>111</v>
      </c>
      <c r="C342" t="s">
        <v>19</v>
      </c>
      <c r="D342" t="s">
        <v>21</v>
      </c>
      <c r="E342" t="s">
        <v>168</v>
      </c>
      <c r="F342" t="s">
        <v>26</v>
      </c>
      <c r="N342">
        <v>0.02</v>
      </c>
      <c r="T342">
        <v>0</v>
      </c>
      <c r="U342">
        <v>500000000</v>
      </c>
      <c r="W342" t="s">
        <v>557</v>
      </c>
    </row>
    <row r="343" spans="1:23" ht="15" customHeight="1">
      <c r="A343" s="82" t="s">
        <v>70</v>
      </c>
      <c r="B343" t="s">
        <v>112</v>
      </c>
      <c r="C343" t="s">
        <v>19</v>
      </c>
      <c r="D343" t="s">
        <v>21</v>
      </c>
      <c r="E343" t="s">
        <v>168</v>
      </c>
      <c r="F343" t="s">
        <v>26</v>
      </c>
      <c r="N343">
        <v>0</v>
      </c>
      <c r="T343">
        <v>0</v>
      </c>
      <c r="U343">
        <v>500000000</v>
      </c>
      <c r="W343" t="s">
        <v>557</v>
      </c>
    </row>
    <row r="344" spans="1:23" ht="15" customHeight="1">
      <c r="A344" s="82" t="s">
        <v>70</v>
      </c>
      <c r="B344" t="s">
        <v>116</v>
      </c>
      <c r="C344" t="s">
        <v>19</v>
      </c>
      <c r="D344" t="s">
        <v>21</v>
      </c>
      <c r="E344" t="s">
        <v>168</v>
      </c>
      <c r="F344" t="s">
        <v>26</v>
      </c>
      <c r="N344">
        <v>0.42</v>
      </c>
      <c r="T344">
        <v>0</v>
      </c>
      <c r="U344">
        <v>500000000</v>
      </c>
      <c r="W344" t="s">
        <v>557</v>
      </c>
    </row>
    <row r="345" spans="1:23" ht="15" customHeight="1">
      <c r="A345" s="82" t="s">
        <v>70</v>
      </c>
      <c r="B345" t="s">
        <v>100</v>
      </c>
      <c r="C345" t="s">
        <v>19</v>
      </c>
      <c r="D345" t="s">
        <v>21</v>
      </c>
      <c r="E345" t="s">
        <v>168</v>
      </c>
      <c r="F345" t="s">
        <v>26</v>
      </c>
      <c r="N345">
        <v>0.01</v>
      </c>
      <c r="T345">
        <v>0</v>
      </c>
      <c r="U345">
        <v>500000000</v>
      </c>
      <c r="W345" t="s">
        <v>557</v>
      </c>
    </row>
    <row r="346" spans="1:23" ht="15" customHeight="1">
      <c r="A346" s="82" t="s">
        <v>70</v>
      </c>
      <c r="B346" t="s">
        <v>92</v>
      </c>
      <c r="C346" t="s">
        <v>19</v>
      </c>
      <c r="D346" t="s">
        <v>21</v>
      </c>
      <c r="E346" t="s">
        <v>168</v>
      </c>
      <c r="F346" t="s">
        <v>26</v>
      </c>
      <c r="N346">
        <v>0.01</v>
      </c>
      <c r="T346">
        <v>0</v>
      </c>
      <c r="U346">
        <v>500000000</v>
      </c>
      <c r="W346" t="s">
        <v>557</v>
      </c>
    </row>
    <row r="347" spans="1:23" ht="15" customHeight="1">
      <c r="A347" s="82" t="s">
        <v>70</v>
      </c>
      <c r="B347" t="s">
        <v>91</v>
      </c>
      <c r="C347" t="s">
        <v>19</v>
      </c>
      <c r="D347" t="s">
        <v>21</v>
      </c>
      <c r="E347" t="s">
        <v>168</v>
      </c>
      <c r="F347" t="s">
        <v>26</v>
      </c>
      <c r="N347">
        <v>0.18</v>
      </c>
      <c r="T347">
        <v>0</v>
      </c>
      <c r="U347">
        <v>500000000</v>
      </c>
      <c r="W347" t="s">
        <v>557</v>
      </c>
    </row>
    <row r="348" spans="1:23" ht="15" customHeight="1">
      <c r="A348" s="82" t="s">
        <v>70</v>
      </c>
      <c r="B348" t="s">
        <v>103</v>
      </c>
      <c r="C348" t="s">
        <v>19</v>
      </c>
      <c r="D348" t="s">
        <v>21</v>
      </c>
      <c r="E348" t="s">
        <v>168</v>
      </c>
      <c r="F348" t="s">
        <v>26</v>
      </c>
      <c r="N348">
        <v>0.16</v>
      </c>
      <c r="T348">
        <v>0</v>
      </c>
      <c r="U348">
        <v>500000000</v>
      </c>
      <c r="W348" t="s">
        <v>557</v>
      </c>
    </row>
    <row r="349" spans="1:23" ht="15" customHeight="1">
      <c r="A349" s="82" t="s">
        <v>70</v>
      </c>
      <c r="B349" t="s">
        <v>90</v>
      </c>
      <c r="C349" t="s">
        <v>19</v>
      </c>
      <c r="D349" t="s">
        <v>21</v>
      </c>
      <c r="E349" t="s">
        <v>168</v>
      </c>
      <c r="F349" t="s">
        <v>26</v>
      </c>
      <c r="N349">
        <v>0.3</v>
      </c>
      <c r="T349">
        <v>0</v>
      </c>
      <c r="U349">
        <v>500000000</v>
      </c>
      <c r="W349" t="s">
        <v>557</v>
      </c>
    </row>
    <row r="350" spans="1:23" ht="15" customHeight="1">
      <c r="A350" s="82" t="s">
        <v>70</v>
      </c>
      <c r="B350" t="s">
        <v>107</v>
      </c>
      <c r="C350" t="s">
        <v>19</v>
      </c>
      <c r="D350" t="s">
        <v>21</v>
      </c>
      <c r="E350" t="s">
        <v>168</v>
      </c>
      <c r="F350" t="s">
        <v>26</v>
      </c>
      <c r="N350">
        <v>0.12</v>
      </c>
      <c r="T350">
        <v>0</v>
      </c>
      <c r="U350">
        <v>500000000</v>
      </c>
      <c r="W350" t="s">
        <v>557</v>
      </c>
    </row>
    <row r="351" spans="1:23" ht="15" customHeight="1">
      <c r="A351" s="82" t="s">
        <v>72</v>
      </c>
      <c r="B351" t="s">
        <v>109</v>
      </c>
      <c r="C351" t="s">
        <v>19</v>
      </c>
      <c r="D351" t="s">
        <v>21</v>
      </c>
      <c r="E351" t="s">
        <v>168</v>
      </c>
      <c r="F351" t="s">
        <v>26</v>
      </c>
      <c r="N351">
        <v>0.08</v>
      </c>
      <c r="T351">
        <v>0</v>
      </c>
      <c r="U351">
        <v>500000000</v>
      </c>
      <c r="W351" t="s">
        <v>557</v>
      </c>
    </row>
    <row r="352" spans="1:23" ht="15" customHeight="1">
      <c r="A352" s="82" t="s">
        <v>72</v>
      </c>
      <c r="B352" t="s">
        <v>110</v>
      </c>
      <c r="C352" t="s">
        <v>19</v>
      </c>
      <c r="D352" t="s">
        <v>21</v>
      </c>
      <c r="E352" t="s">
        <v>168</v>
      </c>
      <c r="F352" t="s">
        <v>26</v>
      </c>
      <c r="N352">
        <v>0.02</v>
      </c>
      <c r="T352">
        <v>0</v>
      </c>
      <c r="U352">
        <v>500000000</v>
      </c>
      <c r="W352" t="s">
        <v>557</v>
      </c>
    </row>
    <row r="353" spans="1:23" ht="15" customHeight="1">
      <c r="A353" s="82" t="s">
        <v>72</v>
      </c>
      <c r="B353" t="s">
        <v>101</v>
      </c>
      <c r="C353" t="s">
        <v>19</v>
      </c>
      <c r="D353" t="s">
        <v>21</v>
      </c>
      <c r="E353" t="s">
        <v>168</v>
      </c>
      <c r="F353" t="s">
        <v>26</v>
      </c>
      <c r="N353">
        <v>0.01</v>
      </c>
      <c r="O353">
        <v>0</v>
      </c>
      <c r="P353">
        <v>0.01</v>
      </c>
      <c r="T353">
        <v>0</v>
      </c>
      <c r="U353">
        <v>500000000</v>
      </c>
      <c r="W353" t="s">
        <v>558</v>
      </c>
    </row>
    <row r="354" spans="1:23" ht="15" customHeight="1">
      <c r="A354" s="82" t="s">
        <v>72</v>
      </c>
      <c r="B354" t="s">
        <v>102</v>
      </c>
      <c r="C354" t="s">
        <v>19</v>
      </c>
      <c r="D354" t="s">
        <v>21</v>
      </c>
      <c r="E354" t="s">
        <v>168</v>
      </c>
      <c r="F354" t="s">
        <v>26</v>
      </c>
      <c r="N354">
        <v>0.01</v>
      </c>
      <c r="O354">
        <v>0</v>
      </c>
      <c r="P354">
        <v>0.01</v>
      </c>
      <c r="T354">
        <v>0</v>
      </c>
      <c r="U354">
        <v>500000000</v>
      </c>
      <c r="W354" t="s">
        <v>558</v>
      </c>
    </row>
    <row r="355" spans="1:23" ht="15" customHeight="1">
      <c r="A355" s="82" t="s">
        <v>72</v>
      </c>
      <c r="B355" t="s">
        <v>104</v>
      </c>
      <c r="C355" t="s">
        <v>19</v>
      </c>
      <c r="D355" t="s">
        <v>21</v>
      </c>
      <c r="E355" t="s">
        <v>168</v>
      </c>
      <c r="F355" t="s">
        <v>26</v>
      </c>
      <c r="N355">
        <v>0.01</v>
      </c>
      <c r="T355">
        <v>0</v>
      </c>
      <c r="U355">
        <v>500000000</v>
      </c>
      <c r="W355" t="s">
        <v>557</v>
      </c>
    </row>
    <row r="356" spans="1:23" ht="15" customHeight="1">
      <c r="A356" s="82" t="s">
        <v>72</v>
      </c>
      <c r="B356" t="s">
        <v>105</v>
      </c>
      <c r="C356" t="s">
        <v>19</v>
      </c>
      <c r="D356" t="s">
        <v>21</v>
      </c>
      <c r="E356" t="s">
        <v>168</v>
      </c>
      <c r="F356" t="s">
        <v>26</v>
      </c>
      <c r="N356">
        <v>0.15</v>
      </c>
      <c r="T356">
        <v>0</v>
      </c>
      <c r="U356">
        <v>500000000</v>
      </c>
      <c r="W356" t="s">
        <v>557</v>
      </c>
    </row>
    <row r="357" spans="1:23" ht="15" customHeight="1">
      <c r="A357" s="82" t="s">
        <v>72</v>
      </c>
      <c r="B357" t="s">
        <v>106</v>
      </c>
      <c r="C357" t="s">
        <v>19</v>
      </c>
      <c r="D357" t="s">
        <v>21</v>
      </c>
      <c r="E357" t="s">
        <v>168</v>
      </c>
      <c r="F357" t="s">
        <v>26</v>
      </c>
      <c r="N357">
        <v>0</v>
      </c>
      <c r="T357">
        <v>0</v>
      </c>
      <c r="U357">
        <v>500000000</v>
      </c>
      <c r="W357" t="s">
        <v>557</v>
      </c>
    </row>
    <row r="358" spans="1:23" ht="15" customHeight="1">
      <c r="A358" s="82" t="s">
        <v>72</v>
      </c>
      <c r="B358" t="s">
        <v>111</v>
      </c>
      <c r="C358" t="s">
        <v>19</v>
      </c>
      <c r="D358" t="s">
        <v>21</v>
      </c>
      <c r="E358" t="s">
        <v>168</v>
      </c>
      <c r="F358" t="s">
        <v>26</v>
      </c>
      <c r="N358">
        <v>0.02</v>
      </c>
      <c r="T358">
        <v>0</v>
      </c>
      <c r="U358">
        <v>500000000</v>
      </c>
      <c r="W358" t="s">
        <v>557</v>
      </c>
    </row>
    <row r="359" spans="1:23" ht="15" customHeight="1">
      <c r="A359" s="82" t="s">
        <v>72</v>
      </c>
      <c r="B359" t="s">
        <v>112</v>
      </c>
      <c r="C359" t="s">
        <v>19</v>
      </c>
      <c r="D359" t="s">
        <v>21</v>
      </c>
      <c r="E359" t="s">
        <v>168</v>
      </c>
      <c r="F359" t="s">
        <v>26</v>
      </c>
      <c r="N359">
        <v>0</v>
      </c>
      <c r="T359">
        <v>0</v>
      </c>
      <c r="U359">
        <v>500000000</v>
      </c>
      <c r="W359" t="s">
        <v>557</v>
      </c>
    </row>
    <row r="360" spans="1:23" ht="15" customHeight="1">
      <c r="A360" s="82" t="s">
        <v>72</v>
      </c>
      <c r="B360" t="s">
        <v>116</v>
      </c>
      <c r="C360" t="s">
        <v>19</v>
      </c>
      <c r="D360" t="s">
        <v>21</v>
      </c>
      <c r="E360" t="s">
        <v>168</v>
      </c>
      <c r="F360" t="s">
        <v>26</v>
      </c>
      <c r="N360">
        <v>0.42</v>
      </c>
      <c r="T360">
        <v>0</v>
      </c>
      <c r="U360">
        <v>500000000</v>
      </c>
      <c r="W360" t="s">
        <v>557</v>
      </c>
    </row>
    <row r="361" spans="1:23" ht="15" customHeight="1">
      <c r="A361" s="82" t="s">
        <v>72</v>
      </c>
      <c r="B361" t="s">
        <v>100</v>
      </c>
      <c r="C361" t="s">
        <v>19</v>
      </c>
      <c r="D361" t="s">
        <v>21</v>
      </c>
      <c r="E361" t="s">
        <v>168</v>
      </c>
      <c r="F361" t="s">
        <v>26</v>
      </c>
      <c r="N361">
        <v>0.01</v>
      </c>
      <c r="T361">
        <v>0</v>
      </c>
      <c r="U361">
        <v>500000000</v>
      </c>
      <c r="W361" t="s">
        <v>557</v>
      </c>
    </row>
    <row r="362" spans="1:23" ht="15" customHeight="1">
      <c r="A362" s="82" t="s">
        <v>72</v>
      </c>
      <c r="B362" t="s">
        <v>92</v>
      </c>
      <c r="C362" t="s">
        <v>19</v>
      </c>
      <c r="D362" t="s">
        <v>21</v>
      </c>
      <c r="E362" t="s">
        <v>168</v>
      </c>
      <c r="F362" t="s">
        <v>26</v>
      </c>
      <c r="N362">
        <v>0.01</v>
      </c>
      <c r="T362">
        <v>0</v>
      </c>
      <c r="U362">
        <v>500000000</v>
      </c>
      <c r="W362" t="s">
        <v>557</v>
      </c>
    </row>
    <row r="363" spans="1:23" ht="15" customHeight="1">
      <c r="A363" s="82" t="s">
        <v>72</v>
      </c>
      <c r="B363" t="s">
        <v>91</v>
      </c>
      <c r="C363" t="s">
        <v>19</v>
      </c>
      <c r="D363" t="s">
        <v>21</v>
      </c>
      <c r="E363" t="s">
        <v>168</v>
      </c>
      <c r="F363" t="s">
        <v>26</v>
      </c>
      <c r="N363">
        <v>0.18</v>
      </c>
      <c r="T363">
        <v>0</v>
      </c>
      <c r="U363">
        <v>500000000</v>
      </c>
      <c r="W363" t="s">
        <v>557</v>
      </c>
    </row>
    <row r="364" spans="1:23" ht="15" customHeight="1">
      <c r="A364" s="82" t="s">
        <v>72</v>
      </c>
      <c r="B364" t="s">
        <v>103</v>
      </c>
      <c r="C364" t="s">
        <v>19</v>
      </c>
      <c r="D364" t="s">
        <v>21</v>
      </c>
      <c r="E364" t="s">
        <v>168</v>
      </c>
      <c r="F364" t="s">
        <v>26</v>
      </c>
      <c r="N364">
        <v>0.16</v>
      </c>
      <c r="T364">
        <v>0</v>
      </c>
      <c r="U364">
        <v>500000000</v>
      </c>
      <c r="W364" t="s">
        <v>557</v>
      </c>
    </row>
    <row r="365" spans="1:23" ht="15" customHeight="1">
      <c r="A365" s="82" t="s">
        <v>72</v>
      </c>
      <c r="B365" t="s">
        <v>90</v>
      </c>
      <c r="C365" t="s">
        <v>19</v>
      </c>
      <c r="D365" t="s">
        <v>21</v>
      </c>
      <c r="E365" t="s">
        <v>168</v>
      </c>
      <c r="F365" t="s">
        <v>26</v>
      </c>
      <c r="N365">
        <v>0.3</v>
      </c>
      <c r="T365">
        <v>0</v>
      </c>
      <c r="U365">
        <v>500000000</v>
      </c>
      <c r="W365" t="s">
        <v>557</v>
      </c>
    </row>
    <row r="366" spans="1:23" ht="15" customHeight="1">
      <c r="A366" s="82" t="s">
        <v>72</v>
      </c>
      <c r="B366" t="s">
        <v>107</v>
      </c>
      <c r="C366" t="s">
        <v>19</v>
      </c>
      <c r="D366" t="s">
        <v>21</v>
      </c>
      <c r="E366" t="s">
        <v>168</v>
      </c>
      <c r="F366" t="s">
        <v>26</v>
      </c>
      <c r="N366">
        <v>0.12</v>
      </c>
      <c r="T366">
        <v>0</v>
      </c>
      <c r="U366">
        <v>500000000</v>
      </c>
      <c r="W366" t="s">
        <v>557</v>
      </c>
    </row>
    <row r="367" spans="1:23" ht="15" customHeight="1">
      <c r="A367" s="82" t="s">
        <v>73</v>
      </c>
      <c r="B367" t="s">
        <v>109</v>
      </c>
      <c r="C367" t="s">
        <v>19</v>
      </c>
      <c r="D367" t="s">
        <v>21</v>
      </c>
      <c r="E367" t="s">
        <v>168</v>
      </c>
      <c r="F367" t="s">
        <v>26</v>
      </c>
      <c r="N367">
        <v>7.0000000000000007E-2</v>
      </c>
      <c r="T367">
        <v>0</v>
      </c>
      <c r="U367">
        <v>500000000</v>
      </c>
      <c r="W367" t="s">
        <v>557</v>
      </c>
    </row>
    <row r="368" spans="1:23" ht="15" customHeight="1">
      <c r="A368" s="82" t="s">
        <v>73</v>
      </c>
      <c r="B368" t="s">
        <v>110</v>
      </c>
      <c r="C368" t="s">
        <v>19</v>
      </c>
      <c r="D368" t="s">
        <v>21</v>
      </c>
      <c r="E368" t="s">
        <v>168</v>
      </c>
      <c r="F368" t="s">
        <v>26</v>
      </c>
      <c r="N368">
        <v>0.01</v>
      </c>
      <c r="T368">
        <v>0</v>
      </c>
      <c r="U368">
        <v>500000000</v>
      </c>
      <c r="W368" t="s">
        <v>557</v>
      </c>
    </row>
    <row r="369" spans="1:23" ht="15" customHeight="1">
      <c r="A369" s="82" t="s">
        <v>73</v>
      </c>
      <c r="B369" t="s">
        <v>107</v>
      </c>
      <c r="C369" t="s">
        <v>19</v>
      </c>
      <c r="D369" t="s">
        <v>21</v>
      </c>
      <c r="E369" t="s">
        <v>168</v>
      </c>
      <c r="F369" t="s">
        <v>26</v>
      </c>
      <c r="N369">
        <v>0.08</v>
      </c>
      <c r="T369">
        <v>0</v>
      </c>
      <c r="U369">
        <v>500000000</v>
      </c>
      <c r="W369" t="s">
        <v>557</v>
      </c>
    </row>
    <row r="370" spans="1:23" ht="15" customHeight="1">
      <c r="A370" s="82" t="s">
        <v>73</v>
      </c>
      <c r="B370" t="s">
        <v>90</v>
      </c>
      <c r="C370" t="s">
        <v>19</v>
      </c>
      <c r="D370" t="s">
        <v>21</v>
      </c>
      <c r="E370" t="s">
        <v>168</v>
      </c>
      <c r="F370" t="s">
        <v>26</v>
      </c>
      <c r="N370">
        <v>0.08</v>
      </c>
      <c r="T370">
        <v>0</v>
      </c>
      <c r="U370">
        <v>500000000</v>
      </c>
      <c r="W370" t="s">
        <v>557</v>
      </c>
    </row>
    <row r="371" spans="1:23" ht="15" customHeight="1">
      <c r="A371" s="82" t="s">
        <v>74</v>
      </c>
      <c r="B371" t="s">
        <v>109</v>
      </c>
      <c r="C371" t="s">
        <v>19</v>
      </c>
      <c r="D371" t="s">
        <v>21</v>
      </c>
      <c r="E371" t="s">
        <v>168</v>
      </c>
      <c r="F371" t="s">
        <v>26</v>
      </c>
      <c r="G371" t="s">
        <v>171</v>
      </c>
      <c r="H371" t="s">
        <v>142</v>
      </c>
      <c r="I371" t="s">
        <v>143</v>
      </c>
      <c r="J371" t="s">
        <v>125</v>
      </c>
      <c r="K371" t="s">
        <v>171</v>
      </c>
      <c r="L371" t="s">
        <v>144</v>
      </c>
      <c r="M371" t="s">
        <v>145</v>
      </c>
      <c r="N371">
        <v>0.04</v>
      </c>
      <c r="Q371">
        <v>0.04</v>
      </c>
      <c r="R371">
        <v>0</v>
      </c>
      <c r="S371">
        <v>0.1</v>
      </c>
      <c r="T371">
        <v>0</v>
      </c>
      <c r="U371">
        <v>500000000</v>
      </c>
      <c r="V371">
        <v>0</v>
      </c>
      <c r="W371" t="s">
        <v>556</v>
      </c>
    </row>
    <row r="372" spans="1:23" ht="15" customHeight="1">
      <c r="A372" s="82" t="s">
        <v>74</v>
      </c>
      <c r="B372" t="s">
        <v>110</v>
      </c>
      <c r="C372" t="s">
        <v>19</v>
      </c>
      <c r="D372" t="s">
        <v>21</v>
      </c>
      <c r="E372" t="s">
        <v>168</v>
      </c>
      <c r="F372" t="s">
        <v>26</v>
      </c>
      <c r="G372" t="s">
        <v>172</v>
      </c>
      <c r="H372" t="s">
        <v>142</v>
      </c>
      <c r="I372" t="s">
        <v>143</v>
      </c>
      <c r="J372" t="s">
        <v>125</v>
      </c>
      <c r="K372" t="s">
        <v>172</v>
      </c>
      <c r="L372" t="s">
        <v>144</v>
      </c>
      <c r="M372" t="s">
        <v>145</v>
      </c>
      <c r="N372">
        <v>0.01</v>
      </c>
      <c r="Q372">
        <v>0.01</v>
      </c>
      <c r="R372">
        <v>0</v>
      </c>
      <c r="S372">
        <v>0.1</v>
      </c>
      <c r="T372">
        <v>0</v>
      </c>
      <c r="U372">
        <v>500000000</v>
      </c>
      <c r="V372">
        <v>0</v>
      </c>
      <c r="W372" t="s">
        <v>556</v>
      </c>
    </row>
    <row r="373" spans="1:23" ht="15" customHeight="1">
      <c r="A373" s="82" t="s">
        <v>74</v>
      </c>
      <c r="B373" t="s">
        <v>107</v>
      </c>
      <c r="C373" t="s">
        <v>19</v>
      </c>
      <c r="D373" t="s">
        <v>21</v>
      </c>
      <c r="E373" t="s">
        <v>168</v>
      </c>
      <c r="F373" t="s">
        <v>26</v>
      </c>
      <c r="N373">
        <v>0.05</v>
      </c>
      <c r="T373">
        <v>0</v>
      </c>
      <c r="U373">
        <v>500000000</v>
      </c>
      <c r="W373" t="s">
        <v>557</v>
      </c>
    </row>
    <row r="374" spans="1:23" ht="15" customHeight="1">
      <c r="A374" s="82" t="s">
        <v>74</v>
      </c>
      <c r="B374" t="s">
        <v>90</v>
      </c>
      <c r="C374" t="s">
        <v>19</v>
      </c>
      <c r="D374" t="s">
        <v>21</v>
      </c>
      <c r="E374" t="s">
        <v>168</v>
      </c>
      <c r="F374" t="s">
        <v>26</v>
      </c>
      <c r="N374">
        <v>0.05</v>
      </c>
      <c r="T374">
        <v>0</v>
      </c>
      <c r="U374">
        <v>500000000</v>
      </c>
      <c r="W374" t="s">
        <v>557</v>
      </c>
    </row>
    <row r="375" spans="1:23" ht="15" customHeight="1">
      <c r="A375" s="82" t="s">
        <v>75</v>
      </c>
      <c r="B375" t="s">
        <v>109</v>
      </c>
      <c r="C375" t="s">
        <v>19</v>
      </c>
      <c r="D375" t="s">
        <v>21</v>
      </c>
      <c r="E375" t="s">
        <v>168</v>
      </c>
      <c r="F375" t="s">
        <v>26</v>
      </c>
      <c r="G375" t="s">
        <v>173</v>
      </c>
      <c r="H375" t="s">
        <v>142</v>
      </c>
      <c r="I375" t="s">
        <v>143</v>
      </c>
      <c r="J375" t="s">
        <v>125</v>
      </c>
      <c r="K375" t="s">
        <v>173</v>
      </c>
      <c r="L375" t="s">
        <v>144</v>
      </c>
      <c r="M375" t="s">
        <v>145</v>
      </c>
      <c r="N375">
        <v>0.02</v>
      </c>
      <c r="Q375">
        <v>0.02</v>
      </c>
      <c r="R375">
        <v>0</v>
      </c>
      <c r="S375">
        <v>0.1</v>
      </c>
      <c r="T375">
        <v>0</v>
      </c>
      <c r="U375">
        <v>500000000</v>
      </c>
      <c r="V375">
        <v>0</v>
      </c>
      <c r="W375" t="s">
        <v>556</v>
      </c>
    </row>
    <row r="376" spans="1:23" ht="15" customHeight="1">
      <c r="A376" s="82" t="s">
        <v>75</v>
      </c>
      <c r="B376" t="s">
        <v>107</v>
      </c>
      <c r="C376" t="s">
        <v>19</v>
      </c>
      <c r="D376" t="s">
        <v>21</v>
      </c>
      <c r="E376" t="s">
        <v>168</v>
      </c>
      <c r="F376" t="s">
        <v>26</v>
      </c>
      <c r="N376">
        <v>0.02</v>
      </c>
      <c r="T376">
        <v>0</v>
      </c>
      <c r="U376">
        <v>500000000</v>
      </c>
      <c r="W376" t="s">
        <v>557</v>
      </c>
    </row>
    <row r="377" spans="1:23" ht="15" customHeight="1">
      <c r="A377" s="82" t="s">
        <v>75</v>
      </c>
      <c r="B377" t="s">
        <v>90</v>
      </c>
      <c r="C377" t="s">
        <v>19</v>
      </c>
      <c r="D377" t="s">
        <v>21</v>
      </c>
      <c r="E377" t="s">
        <v>168</v>
      </c>
      <c r="F377" t="s">
        <v>26</v>
      </c>
      <c r="N377">
        <v>0.02</v>
      </c>
      <c r="T377">
        <v>0</v>
      </c>
      <c r="U377">
        <v>500000000</v>
      </c>
      <c r="W377" t="s">
        <v>557</v>
      </c>
    </row>
    <row r="378" spans="1:23" ht="15" customHeight="1">
      <c r="A378" s="82" t="s">
        <v>76</v>
      </c>
      <c r="B378" t="s">
        <v>101</v>
      </c>
      <c r="C378" t="s">
        <v>19</v>
      </c>
      <c r="D378" t="s">
        <v>21</v>
      </c>
      <c r="E378" t="s">
        <v>168</v>
      </c>
      <c r="F378" t="s">
        <v>26</v>
      </c>
      <c r="N378">
        <v>0.01</v>
      </c>
      <c r="O378">
        <v>0</v>
      </c>
      <c r="P378">
        <v>0.01</v>
      </c>
      <c r="T378">
        <v>0</v>
      </c>
      <c r="U378">
        <v>500000000</v>
      </c>
      <c r="W378" t="s">
        <v>558</v>
      </c>
    </row>
    <row r="379" spans="1:23" ht="15" customHeight="1">
      <c r="A379" s="82" t="s">
        <v>76</v>
      </c>
      <c r="B379" t="s">
        <v>102</v>
      </c>
      <c r="C379" t="s">
        <v>19</v>
      </c>
      <c r="D379" t="s">
        <v>21</v>
      </c>
      <c r="E379" t="s">
        <v>168</v>
      </c>
      <c r="F379" t="s">
        <v>26</v>
      </c>
      <c r="N379">
        <v>0.01</v>
      </c>
      <c r="O379">
        <v>0</v>
      </c>
      <c r="P379">
        <v>0.01</v>
      </c>
      <c r="T379">
        <v>0</v>
      </c>
      <c r="U379">
        <v>500000000</v>
      </c>
      <c r="W379" t="s">
        <v>558</v>
      </c>
    </row>
    <row r="380" spans="1:23" ht="15" customHeight="1">
      <c r="A380" s="82" t="s">
        <v>76</v>
      </c>
      <c r="B380" t="s">
        <v>104</v>
      </c>
      <c r="C380" t="s">
        <v>19</v>
      </c>
      <c r="D380" t="s">
        <v>21</v>
      </c>
      <c r="E380" t="s">
        <v>168</v>
      </c>
      <c r="F380" t="s">
        <v>26</v>
      </c>
      <c r="N380">
        <v>0.01</v>
      </c>
      <c r="T380">
        <v>0</v>
      </c>
      <c r="U380">
        <v>500000000</v>
      </c>
      <c r="W380" t="s">
        <v>557</v>
      </c>
    </row>
    <row r="381" spans="1:23" ht="15" customHeight="1">
      <c r="A381" s="82" t="s">
        <v>76</v>
      </c>
      <c r="B381" t="s">
        <v>105</v>
      </c>
      <c r="C381" t="s">
        <v>19</v>
      </c>
      <c r="D381" t="s">
        <v>21</v>
      </c>
      <c r="E381" t="s">
        <v>168</v>
      </c>
      <c r="F381" t="s">
        <v>26</v>
      </c>
      <c r="N381">
        <v>0.15</v>
      </c>
      <c r="T381">
        <v>0</v>
      </c>
      <c r="U381">
        <v>500000000</v>
      </c>
      <c r="W381" t="s">
        <v>557</v>
      </c>
    </row>
    <row r="382" spans="1:23" ht="15" customHeight="1">
      <c r="A382" s="82" t="s">
        <v>76</v>
      </c>
      <c r="B382" t="s">
        <v>106</v>
      </c>
      <c r="C382" t="s">
        <v>19</v>
      </c>
      <c r="D382" t="s">
        <v>21</v>
      </c>
      <c r="E382" t="s">
        <v>168</v>
      </c>
      <c r="F382" t="s">
        <v>26</v>
      </c>
      <c r="N382">
        <v>0</v>
      </c>
      <c r="T382">
        <v>0</v>
      </c>
      <c r="U382">
        <v>500000000</v>
      </c>
      <c r="W382" t="s">
        <v>557</v>
      </c>
    </row>
    <row r="383" spans="1:23" ht="15" customHeight="1">
      <c r="A383" s="82" t="s">
        <v>76</v>
      </c>
      <c r="B383" t="s">
        <v>109</v>
      </c>
      <c r="C383" t="s">
        <v>19</v>
      </c>
      <c r="D383" t="s">
        <v>21</v>
      </c>
      <c r="E383" t="s">
        <v>168</v>
      </c>
      <c r="F383" t="s">
        <v>26</v>
      </c>
      <c r="N383">
        <v>0.01</v>
      </c>
      <c r="T383">
        <v>0</v>
      </c>
      <c r="U383">
        <v>500000000</v>
      </c>
      <c r="W383" t="s">
        <v>557</v>
      </c>
    </row>
    <row r="384" spans="1:23" ht="15" customHeight="1">
      <c r="A384" s="82" t="s">
        <v>76</v>
      </c>
      <c r="B384" t="s">
        <v>110</v>
      </c>
      <c r="C384" t="s">
        <v>19</v>
      </c>
      <c r="D384" t="s">
        <v>21</v>
      </c>
      <c r="E384" t="s">
        <v>168</v>
      </c>
      <c r="F384" t="s">
        <v>26</v>
      </c>
      <c r="N384">
        <v>0.01</v>
      </c>
      <c r="T384">
        <v>0</v>
      </c>
      <c r="U384">
        <v>500000000</v>
      </c>
      <c r="W384" t="s">
        <v>557</v>
      </c>
    </row>
    <row r="385" spans="1:23" ht="15" customHeight="1">
      <c r="A385" s="82" t="s">
        <v>76</v>
      </c>
      <c r="B385" t="s">
        <v>111</v>
      </c>
      <c r="C385" t="s">
        <v>19</v>
      </c>
      <c r="D385" t="s">
        <v>21</v>
      </c>
      <c r="E385" t="s">
        <v>168</v>
      </c>
      <c r="F385" t="s">
        <v>26</v>
      </c>
      <c r="N385">
        <v>0.02</v>
      </c>
      <c r="T385">
        <v>0</v>
      </c>
      <c r="U385">
        <v>500000000</v>
      </c>
      <c r="W385" t="s">
        <v>557</v>
      </c>
    </row>
    <row r="386" spans="1:23" ht="15" customHeight="1">
      <c r="A386" s="82" t="s">
        <v>76</v>
      </c>
      <c r="B386" t="s">
        <v>112</v>
      </c>
      <c r="C386" t="s">
        <v>19</v>
      </c>
      <c r="D386" t="s">
        <v>21</v>
      </c>
      <c r="E386" t="s">
        <v>168</v>
      </c>
      <c r="F386" t="s">
        <v>26</v>
      </c>
      <c r="N386">
        <v>0</v>
      </c>
      <c r="T386">
        <v>0</v>
      </c>
      <c r="U386">
        <v>500000000</v>
      </c>
      <c r="W386" t="s">
        <v>557</v>
      </c>
    </row>
    <row r="387" spans="1:23" ht="15" customHeight="1">
      <c r="A387" s="82" t="s">
        <v>76</v>
      </c>
      <c r="B387" t="s">
        <v>116</v>
      </c>
      <c r="C387" t="s">
        <v>19</v>
      </c>
      <c r="D387" t="s">
        <v>21</v>
      </c>
      <c r="E387" t="s">
        <v>168</v>
      </c>
      <c r="F387" t="s">
        <v>26</v>
      </c>
      <c r="N387">
        <v>0.42</v>
      </c>
      <c r="T387">
        <v>0</v>
      </c>
      <c r="U387">
        <v>500000000</v>
      </c>
      <c r="W387" t="s">
        <v>557</v>
      </c>
    </row>
    <row r="388" spans="1:23" ht="15" customHeight="1">
      <c r="A388" s="82" t="s">
        <v>76</v>
      </c>
      <c r="B388" t="s">
        <v>100</v>
      </c>
      <c r="C388" t="s">
        <v>19</v>
      </c>
      <c r="D388" t="s">
        <v>21</v>
      </c>
      <c r="E388" t="s">
        <v>168</v>
      </c>
      <c r="F388" t="s">
        <v>26</v>
      </c>
      <c r="N388">
        <v>0.01</v>
      </c>
      <c r="T388">
        <v>0</v>
      </c>
      <c r="U388">
        <v>500000000</v>
      </c>
      <c r="W388" t="s">
        <v>557</v>
      </c>
    </row>
    <row r="389" spans="1:23" ht="15" customHeight="1">
      <c r="A389" s="82" t="s">
        <v>76</v>
      </c>
      <c r="B389" t="s">
        <v>92</v>
      </c>
      <c r="C389" t="s">
        <v>19</v>
      </c>
      <c r="D389" t="s">
        <v>21</v>
      </c>
      <c r="E389" t="s">
        <v>168</v>
      </c>
      <c r="F389" t="s">
        <v>26</v>
      </c>
      <c r="N389">
        <v>0.01</v>
      </c>
      <c r="T389">
        <v>0</v>
      </c>
      <c r="U389">
        <v>500000000</v>
      </c>
      <c r="W389" t="s">
        <v>557</v>
      </c>
    </row>
    <row r="390" spans="1:23" ht="15" customHeight="1">
      <c r="A390" s="82" t="s">
        <v>76</v>
      </c>
      <c r="B390" t="s">
        <v>91</v>
      </c>
      <c r="C390" t="s">
        <v>19</v>
      </c>
      <c r="D390" t="s">
        <v>21</v>
      </c>
      <c r="E390" t="s">
        <v>168</v>
      </c>
      <c r="F390" t="s">
        <v>26</v>
      </c>
      <c r="N390">
        <v>0.18</v>
      </c>
      <c r="T390">
        <v>0</v>
      </c>
      <c r="U390">
        <v>500000000</v>
      </c>
      <c r="W390" t="s">
        <v>557</v>
      </c>
    </row>
    <row r="391" spans="1:23" ht="15" customHeight="1">
      <c r="A391" s="82" t="s">
        <v>76</v>
      </c>
      <c r="B391" t="s">
        <v>103</v>
      </c>
      <c r="C391" t="s">
        <v>19</v>
      </c>
      <c r="D391" t="s">
        <v>21</v>
      </c>
      <c r="E391" t="s">
        <v>168</v>
      </c>
      <c r="F391" t="s">
        <v>26</v>
      </c>
      <c r="N391">
        <v>0.16</v>
      </c>
      <c r="T391">
        <v>0</v>
      </c>
      <c r="U391">
        <v>500000000</v>
      </c>
      <c r="W391" t="s">
        <v>557</v>
      </c>
    </row>
    <row r="392" spans="1:23" ht="15" customHeight="1">
      <c r="A392" s="82" t="s">
        <v>76</v>
      </c>
      <c r="B392" t="s">
        <v>90</v>
      </c>
      <c r="C392" t="s">
        <v>19</v>
      </c>
      <c r="D392" t="s">
        <v>21</v>
      </c>
      <c r="E392" t="s">
        <v>168</v>
      </c>
      <c r="F392" t="s">
        <v>26</v>
      </c>
      <c r="N392">
        <v>0.22</v>
      </c>
      <c r="T392">
        <v>0</v>
      </c>
      <c r="U392">
        <v>500000000</v>
      </c>
      <c r="W392" t="s">
        <v>557</v>
      </c>
    </row>
    <row r="393" spans="1:23" ht="15" customHeight="1">
      <c r="A393" s="82" t="s">
        <v>76</v>
      </c>
      <c r="B393" t="s">
        <v>107</v>
      </c>
      <c r="C393" t="s">
        <v>19</v>
      </c>
      <c r="D393" t="s">
        <v>21</v>
      </c>
      <c r="E393" t="s">
        <v>168</v>
      </c>
      <c r="F393" t="s">
        <v>26</v>
      </c>
      <c r="N393">
        <v>0.05</v>
      </c>
      <c r="T393">
        <v>0</v>
      </c>
      <c r="U393">
        <v>500000000</v>
      </c>
      <c r="W393" t="s">
        <v>557</v>
      </c>
    </row>
    <row r="394" spans="1:23" ht="15" customHeight="1">
      <c r="A394" s="82" t="s">
        <v>77</v>
      </c>
      <c r="B394" t="s">
        <v>101</v>
      </c>
      <c r="C394" t="s">
        <v>19</v>
      </c>
      <c r="D394" t="s">
        <v>21</v>
      </c>
      <c r="E394" t="s">
        <v>168</v>
      </c>
      <c r="F394" t="s">
        <v>26</v>
      </c>
      <c r="N394">
        <v>0</v>
      </c>
      <c r="O394">
        <v>0</v>
      </c>
      <c r="P394">
        <v>0.01</v>
      </c>
      <c r="T394">
        <v>0</v>
      </c>
      <c r="U394">
        <v>500000000</v>
      </c>
      <c r="W394" t="s">
        <v>558</v>
      </c>
    </row>
    <row r="395" spans="1:23" ht="15" customHeight="1">
      <c r="A395" s="82" t="s">
        <v>77</v>
      </c>
      <c r="B395" t="s">
        <v>102</v>
      </c>
      <c r="C395" t="s">
        <v>19</v>
      </c>
      <c r="D395" t="s">
        <v>21</v>
      </c>
      <c r="E395" t="s">
        <v>168</v>
      </c>
      <c r="F395" t="s">
        <v>26</v>
      </c>
      <c r="N395">
        <v>0</v>
      </c>
      <c r="O395">
        <v>0</v>
      </c>
      <c r="P395">
        <v>0.01</v>
      </c>
      <c r="T395">
        <v>0</v>
      </c>
      <c r="U395">
        <v>500000000</v>
      </c>
      <c r="W395" t="s">
        <v>558</v>
      </c>
    </row>
    <row r="396" spans="1:23" ht="15" customHeight="1">
      <c r="A396" s="82" t="s">
        <v>77</v>
      </c>
      <c r="B396" t="s">
        <v>104</v>
      </c>
      <c r="C396" t="s">
        <v>19</v>
      </c>
      <c r="D396" t="s">
        <v>21</v>
      </c>
      <c r="E396" t="s">
        <v>168</v>
      </c>
      <c r="F396" t="s">
        <v>26</v>
      </c>
      <c r="G396" t="s">
        <v>174</v>
      </c>
      <c r="H396" t="s">
        <v>142</v>
      </c>
      <c r="I396" t="s">
        <v>143</v>
      </c>
      <c r="J396" t="s">
        <v>125</v>
      </c>
      <c r="K396" t="s">
        <v>141</v>
      </c>
      <c r="L396" t="s">
        <v>144</v>
      </c>
      <c r="M396" t="s">
        <v>145</v>
      </c>
      <c r="N396">
        <v>0.01</v>
      </c>
      <c r="Q396">
        <v>0.01</v>
      </c>
      <c r="R396">
        <v>0</v>
      </c>
      <c r="S396">
        <v>0.1</v>
      </c>
      <c r="T396">
        <v>0</v>
      </c>
      <c r="U396">
        <v>500000000</v>
      </c>
      <c r="V396">
        <v>0</v>
      </c>
      <c r="W396" t="s">
        <v>556</v>
      </c>
    </row>
    <row r="397" spans="1:23" ht="15" customHeight="1">
      <c r="A397" s="82" t="s">
        <v>77</v>
      </c>
      <c r="B397" t="s">
        <v>105</v>
      </c>
      <c r="C397" t="s">
        <v>19</v>
      </c>
      <c r="D397" t="s">
        <v>21</v>
      </c>
      <c r="E397" t="s">
        <v>168</v>
      </c>
      <c r="F397" t="s">
        <v>26</v>
      </c>
      <c r="G397" t="s">
        <v>175</v>
      </c>
      <c r="H397" t="s">
        <v>142</v>
      </c>
      <c r="I397" t="s">
        <v>143</v>
      </c>
      <c r="J397" t="s">
        <v>125</v>
      </c>
      <c r="K397" t="s">
        <v>146</v>
      </c>
      <c r="L397" t="s">
        <v>144</v>
      </c>
      <c r="M397" t="s">
        <v>145</v>
      </c>
      <c r="N397">
        <v>0.14000000000000001</v>
      </c>
      <c r="Q397">
        <v>0.14000000000000001</v>
      </c>
      <c r="R397">
        <v>0.01</v>
      </c>
      <c r="S397">
        <v>0.1</v>
      </c>
      <c r="T397">
        <v>0</v>
      </c>
      <c r="U397">
        <v>500000000</v>
      </c>
      <c r="V397">
        <v>0</v>
      </c>
      <c r="W397" t="s">
        <v>556</v>
      </c>
    </row>
    <row r="398" spans="1:23" ht="15" customHeight="1">
      <c r="A398" s="82" t="s">
        <v>77</v>
      </c>
      <c r="B398" t="s">
        <v>106</v>
      </c>
      <c r="C398" t="s">
        <v>19</v>
      </c>
      <c r="D398" t="s">
        <v>21</v>
      </c>
      <c r="E398" t="s">
        <v>168</v>
      </c>
      <c r="F398" t="s">
        <v>26</v>
      </c>
      <c r="G398" t="s">
        <v>176</v>
      </c>
      <c r="H398" t="s">
        <v>142</v>
      </c>
      <c r="I398" t="s">
        <v>143</v>
      </c>
      <c r="J398" t="s">
        <v>125</v>
      </c>
      <c r="K398" t="s">
        <v>147</v>
      </c>
      <c r="L398" t="s">
        <v>144</v>
      </c>
      <c r="M398" t="s">
        <v>145</v>
      </c>
      <c r="N398">
        <v>0</v>
      </c>
      <c r="Q398">
        <v>0</v>
      </c>
      <c r="R398">
        <v>0</v>
      </c>
      <c r="S398">
        <v>0.1</v>
      </c>
      <c r="T398">
        <v>0</v>
      </c>
      <c r="U398">
        <v>500000000</v>
      </c>
      <c r="V398">
        <v>0</v>
      </c>
      <c r="W398" t="s">
        <v>556</v>
      </c>
    </row>
    <row r="399" spans="1:23" ht="15" customHeight="1">
      <c r="A399" s="82" t="s">
        <v>77</v>
      </c>
      <c r="B399" t="s">
        <v>109</v>
      </c>
      <c r="C399" t="s">
        <v>19</v>
      </c>
      <c r="D399" t="s">
        <v>21</v>
      </c>
      <c r="E399" t="s">
        <v>168</v>
      </c>
      <c r="F399" t="s">
        <v>26</v>
      </c>
      <c r="G399" t="s">
        <v>177</v>
      </c>
      <c r="H399" t="s">
        <v>142</v>
      </c>
      <c r="I399" t="s">
        <v>143</v>
      </c>
      <c r="J399" t="s">
        <v>125</v>
      </c>
      <c r="K399" t="s">
        <v>148</v>
      </c>
      <c r="L399" t="s">
        <v>144</v>
      </c>
      <c r="M399" t="s">
        <v>145</v>
      </c>
      <c r="N399">
        <v>0</v>
      </c>
      <c r="Q399">
        <v>0</v>
      </c>
      <c r="R399">
        <v>0</v>
      </c>
      <c r="S399">
        <v>0.1</v>
      </c>
      <c r="T399">
        <v>0</v>
      </c>
      <c r="U399">
        <v>500000000</v>
      </c>
      <c r="V399">
        <v>0</v>
      </c>
      <c r="W399" t="s">
        <v>556</v>
      </c>
    </row>
    <row r="400" spans="1:23" ht="15" customHeight="1">
      <c r="A400" s="82" t="s">
        <v>77</v>
      </c>
      <c r="B400" t="s">
        <v>110</v>
      </c>
      <c r="C400" t="s">
        <v>19</v>
      </c>
      <c r="D400" t="s">
        <v>21</v>
      </c>
      <c r="E400" t="s">
        <v>168</v>
      </c>
      <c r="F400" t="s">
        <v>26</v>
      </c>
      <c r="G400" t="s">
        <v>178</v>
      </c>
      <c r="H400" t="s">
        <v>142</v>
      </c>
      <c r="I400" t="s">
        <v>143</v>
      </c>
      <c r="J400" t="s">
        <v>125</v>
      </c>
      <c r="K400" t="s">
        <v>149</v>
      </c>
      <c r="L400" t="s">
        <v>144</v>
      </c>
      <c r="M400" t="s">
        <v>145</v>
      </c>
      <c r="N400">
        <v>0.01</v>
      </c>
      <c r="Q400">
        <v>0.01</v>
      </c>
      <c r="R400">
        <v>0</v>
      </c>
      <c r="S400">
        <v>0.1</v>
      </c>
      <c r="T400">
        <v>0</v>
      </c>
      <c r="U400">
        <v>500000000</v>
      </c>
      <c r="V400">
        <v>0</v>
      </c>
      <c r="W400" t="s">
        <v>556</v>
      </c>
    </row>
    <row r="401" spans="1:23" ht="15" customHeight="1">
      <c r="A401" s="82" t="s">
        <v>77</v>
      </c>
      <c r="B401" t="s">
        <v>111</v>
      </c>
      <c r="C401" t="s">
        <v>19</v>
      </c>
      <c r="D401" t="s">
        <v>21</v>
      </c>
      <c r="E401" t="s">
        <v>168</v>
      </c>
      <c r="F401" t="s">
        <v>26</v>
      </c>
      <c r="G401" t="s">
        <v>179</v>
      </c>
      <c r="H401" t="s">
        <v>142</v>
      </c>
      <c r="I401" t="s">
        <v>143</v>
      </c>
      <c r="J401" t="s">
        <v>125</v>
      </c>
      <c r="K401" t="s">
        <v>150</v>
      </c>
      <c r="L401" t="s">
        <v>144</v>
      </c>
      <c r="M401" t="s">
        <v>145</v>
      </c>
      <c r="N401">
        <v>0</v>
      </c>
      <c r="Q401">
        <v>0</v>
      </c>
      <c r="R401">
        <v>0</v>
      </c>
      <c r="T401">
        <v>0</v>
      </c>
      <c r="U401">
        <v>500000000</v>
      </c>
      <c r="V401">
        <v>0</v>
      </c>
      <c r="W401" t="s">
        <v>556</v>
      </c>
    </row>
    <row r="402" spans="1:23" ht="15" customHeight="1">
      <c r="A402" s="82" t="s">
        <v>77</v>
      </c>
      <c r="B402" t="s">
        <v>112</v>
      </c>
      <c r="C402" t="s">
        <v>19</v>
      </c>
      <c r="D402" t="s">
        <v>21</v>
      </c>
      <c r="E402" t="s">
        <v>168</v>
      </c>
      <c r="F402" t="s">
        <v>26</v>
      </c>
      <c r="G402" t="s">
        <v>180</v>
      </c>
      <c r="H402" t="s">
        <v>142</v>
      </c>
      <c r="I402" t="s">
        <v>143</v>
      </c>
      <c r="J402" t="s">
        <v>125</v>
      </c>
      <c r="K402" t="s">
        <v>151</v>
      </c>
      <c r="L402" t="s">
        <v>144</v>
      </c>
      <c r="M402" t="s">
        <v>145</v>
      </c>
      <c r="N402">
        <v>0</v>
      </c>
      <c r="Q402">
        <v>0</v>
      </c>
      <c r="R402">
        <v>0</v>
      </c>
      <c r="T402">
        <v>0</v>
      </c>
      <c r="U402">
        <v>500000000</v>
      </c>
      <c r="V402">
        <v>0</v>
      </c>
      <c r="W402" t="s">
        <v>556</v>
      </c>
    </row>
    <row r="403" spans="1:23" ht="15" customHeight="1">
      <c r="A403" s="82" t="s">
        <v>77</v>
      </c>
      <c r="B403" t="s">
        <v>116</v>
      </c>
      <c r="C403" t="s">
        <v>19</v>
      </c>
      <c r="D403" t="s">
        <v>21</v>
      </c>
      <c r="E403" t="s">
        <v>168</v>
      </c>
      <c r="F403" t="s">
        <v>26</v>
      </c>
      <c r="G403" t="s">
        <v>483</v>
      </c>
      <c r="H403" t="s">
        <v>142</v>
      </c>
      <c r="I403" t="s">
        <v>446</v>
      </c>
      <c r="J403" t="s">
        <v>447</v>
      </c>
      <c r="K403" t="s">
        <v>448</v>
      </c>
      <c r="L403" t="s">
        <v>144</v>
      </c>
      <c r="M403" t="s">
        <v>449</v>
      </c>
      <c r="N403">
        <v>0.23</v>
      </c>
      <c r="T403">
        <v>0</v>
      </c>
      <c r="U403">
        <v>500000000</v>
      </c>
      <c r="W403" t="s">
        <v>557</v>
      </c>
    </row>
    <row r="404" spans="1:23" ht="15" customHeight="1">
      <c r="A404" s="82" t="s">
        <v>77</v>
      </c>
      <c r="B404" t="s">
        <v>100</v>
      </c>
      <c r="C404" t="s">
        <v>19</v>
      </c>
      <c r="D404" t="s">
        <v>21</v>
      </c>
      <c r="E404" t="s">
        <v>168</v>
      </c>
      <c r="F404" t="s">
        <v>26</v>
      </c>
      <c r="G404" t="s">
        <v>181</v>
      </c>
      <c r="H404" t="s">
        <v>142</v>
      </c>
      <c r="I404" t="s">
        <v>143</v>
      </c>
      <c r="J404" t="s">
        <v>125</v>
      </c>
      <c r="K404" t="s">
        <v>152</v>
      </c>
      <c r="L404" t="s">
        <v>144</v>
      </c>
      <c r="M404" t="s">
        <v>145</v>
      </c>
      <c r="N404">
        <v>0.01</v>
      </c>
      <c r="Q404">
        <v>0.01</v>
      </c>
      <c r="R404">
        <v>0</v>
      </c>
      <c r="S404">
        <v>0.1</v>
      </c>
      <c r="T404">
        <v>0</v>
      </c>
      <c r="U404">
        <v>500000000</v>
      </c>
      <c r="V404">
        <v>0</v>
      </c>
      <c r="W404" t="s">
        <v>556</v>
      </c>
    </row>
    <row r="405" spans="1:23" ht="15" customHeight="1">
      <c r="A405" s="82" t="s">
        <v>77</v>
      </c>
      <c r="B405" t="s">
        <v>92</v>
      </c>
      <c r="C405" t="s">
        <v>19</v>
      </c>
      <c r="D405" t="s">
        <v>21</v>
      </c>
      <c r="E405" t="s">
        <v>168</v>
      </c>
      <c r="F405" t="s">
        <v>26</v>
      </c>
      <c r="N405">
        <v>0.01</v>
      </c>
      <c r="T405">
        <v>0</v>
      </c>
      <c r="U405">
        <v>500000000</v>
      </c>
      <c r="W405" t="s">
        <v>557</v>
      </c>
    </row>
    <row r="406" spans="1:23" ht="15" customHeight="1">
      <c r="A406" s="82" t="s">
        <v>77</v>
      </c>
      <c r="B406" t="s">
        <v>91</v>
      </c>
      <c r="C406" t="s">
        <v>19</v>
      </c>
      <c r="D406" t="s">
        <v>21</v>
      </c>
      <c r="E406" t="s">
        <v>168</v>
      </c>
      <c r="F406" t="s">
        <v>26</v>
      </c>
      <c r="N406">
        <v>0.16</v>
      </c>
      <c r="T406">
        <v>0</v>
      </c>
      <c r="U406">
        <v>500000000</v>
      </c>
      <c r="W406" t="s">
        <v>557</v>
      </c>
    </row>
    <row r="407" spans="1:23" ht="15" customHeight="1">
      <c r="A407" s="82" t="s">
        <v>77</v>
      </c>
      <c r="B407" t="s">
        <v>103</v>
      </c>
      <c r="C407" t="s">
        <v>19</v>
      </c>
      <c r="D407" t="s">
        <v>21</v>
      </c>
      <c r="E407" t="s">
        <v>168</v>
      </c>
      <c r="F407" t="s">
        <v>26</v>
      </c>
      <c r="N407">
        <v>0.15</v>
      </c>
      <c r="T407">
        <v>0</v>
      </c>
      <c r="U407">
        <v>500000000</v>
      </c>
      <c r="W407" t="s">
        <v>557</v>
      </c>
    </row>
    <row r="408" spans="1:23" ht="15" customHeight="1">
      <c r="A408" s="82" t="s">
        <v>77</v>
      </c>
      <c r="B408" t="s">
        <v>90</v>
      </c>
      <c r="C408" t="s">
        <v>19</v>
      </c>
      <c r="D408" t="s">
        <v>21</v>
      </c>
      <c r="E408" t="s">
        <v>168</v>
      </c>
      <c r="F408" t="s">
        <v>26</v>
      </c>
      <c r="N408">
        <v>0.17</v>
      </c>
      <c r="T408">
        <v>0</v>
      </c>
      <c r="U408">
        <v>500000000</v>
      </c>
      <c r="W408" t="s">
        <v>557</v>
      </c>
    </row>
    <row r="409" spans="1:23" ht="15" customHeight="1">
      <c r="A409" s="82" t="s">
        <v>77</v>
      </c>
      <c r="B409" t="s">
        <v>107</v>
      </c>
      <c r="C409" t="s">
        <v>19</v>
      </c>
      <c r="D409" t="s">
        <v>21</v>
      </c>
      <c r="E409" t="s">
        <v>168</v>
      </c>
      <c r="F409" t="s">
        <v>26</v>
      </c>
      <c r="N409">
        <v>0.01</v>
      </c>
      <c r="T409">
        <v>0</v>
      </c>
      <c r="U409">
        <v>500000000</v>
      </c>
      <c r="W409" t="s">
        <v>557</v>
      </c>
    </row>
    <row r="410" spans="1:23" ht="15" customHeight="1">
      <c r="A410" s="82" t="s">
        <v>78</v>
      </c>
      <c r="B410" t="s">
        <v>101</v>
      </c>
      <c r="C410" t="s">
        <v>19</v>
      </c>
      <c r="D410" t="s">
        <v>21</v>
      </c>
      <c r="E410" t="s">
        <v>168</v>
      </c>
      <c r="F410" t="s">
        <v>26</v>
      </c>
      <c r="N410">
        <v>0</v>
      </c>
      <c r="O410">
        <v>0</v>
      </c>
      <c r="P410">
        <v>0</v>
      </c>
      <c r="T410">
        <v>0</v>
      </c>
      <c r="U410">
        <v>500000000</v>
      </c>
      <c r="W410" t="s">
        <v>558</v>
      </c>
    </row>
    <row r="411" spans="1:23" ht="15" customHeight="1">
      <c r="A411" s="82" t="s">
        <v>78</v>
      </c>
      <c r="B411" t="s">
        <v>102</v>
      </c>
      <c r="C411" t="s">
        <v>19</v>
      </c>
      <c r="D411" t="s">
        <v>21</v>
      </c>
      <c r="E411" t="s">
        <v>168</v>
      </c>
      <c r="F411" t="s">
        <v>26</v>
      </c>
      <c r="N411">
        <v>0</v>
      </c>
      <c r="O411">
        <v>0</v>
      </c>
      <c r="P411">
        <v>0</v>
      </c>
      <c r="T411">
        <v>0</v>
      </c>
      <c r="U411">
        <v>500000000</v>
      </c>
      <c r="W411" t="s">
        <v>558</v>
      </c>
    </row>
    <row r="412" spans="1:23" ht="15" customHeight="1">
      <c r="A412" s="82" t="s">
        <v>78</v>
      </c>
      <c r="B412" t="s">
        <v>104</v>
      </c>
      <c r="C412" t="s">
        <v>19</v>
      </c>
      <c r="D412" t="s">
        <v>21</v>
      </c>
      <c r="E412" t="s">
        <v>168</v>
      </c>
      <c r="F412" t="s">
        <v>26</v>
      </c>
      <c r="G412" t="s">
        <v>182</v>
      </c>
      <c r="H412" t="s">
        <v>142</v>
      </c>
      <c r="I412" t="s">
        <v>143</v>
      </c>
      <c r="J412" t="s">
        <v>125</v>
      </c>
      <c r="K412" t="s">
        <v>153</v>
      </c>
      <c r="L412" t="s">
        <v>144</v>
      </c>
      <c r="M412" t="s">
        <v>145</v>
      </c>
      <c r="N412">
        <v>0</v>
      </c>
      <c r="Q412">
        <v>0</v>
      </c>
      <c r="R412">
        <v>0</v>
      </c>
      <c r="S412">
        <v>0.1</v>
      </c>
      <c r="T412">
        <v>0</v>
      </c>
      <c r="U412">
        <v>500000000</v>
      </c>
      <c r="V412">
        <v>0</v>
      </c>
      <c r="W412" t="s">
        <v>556</v>
      </c>
    </row>
    <row r="413" spans="1:23" ht="15" customHeight="1">
      <c r="A413" s="82" t="s">
        <v>78</v>
      </c>
      <c r="B413" t="s">
        <v>105</v>
      </c>
      <c r="C413" t="s">
        <v>19</v>
      </c>
      <c r="D413" t="s">
        <v>21</v>
      </c>
      <c r="E413" t="s">
        <v>168</v>
      </c>
      <c r="F413" t="s">
        <v>26</v>
      </c>
      <c r="G413" t="s">
        <v>183</v>
      </c>
      <c r="H413" t="s">
        <v>142</v>
      </c>
      <c r="I413" t="s">
        <v>143</v>
      </c>
      <c r="J413" t="s">
        <v>125</v>
      </c>
      <c r="K413" t="s">
        <v>154</v>
      </c>
      <c r="L413" t="s">
        <v>144</v>
      </c>
      <c r="M413" t="s">
        <v>145</v>
      </c>
      <c r="N413">
        <v>0.01</v>
      </c>
      <c r="Q413">
        <v>0.01</v>
      </c>
      <c r="R413">
        <v>0</v>
      </c>
      <c r="S413">
        <v>0.1</v>
      </c>
      <c r="T413">
        <v>0</v>
      </c>
      <c r="U413">
        <v>500000000</v>
      </c>
      <c r="V413">
        <v>0</v>
      </c>
      <c r="W413" t="s">
        <v>556</v>
      </c>
    </row>
    <row r="414" spans="1:23" ht="15" customHeight="1">
      <c r="A414" s="82" t="s">
        <v>78</v>
      </c>
      <c r="B414" t="s">
        <v>106</v>
      </c>
      <c r="C414" t="s">
        <v>19</v>
      </c>
      <c r="D414" t="s">
        <v>21</v>
      </c>
      <c r="E414" t="s">
        <v>168</v>
      </c>
      <c r="F414" t="s">
        <v>26</v>
      </c>
      <c r="G414" t="s">
        <v>184</v>
      </c>
      <c r="H414" t="s">
        <v>142</v>
      </c>
      <c r="I414" t="s">
        <v>143</v>
      </c>
      <c r="J414" t="s">
        <v>125</v>
      </c>
      <c r="K414" t="s">
        <v>155</v>
      </c>
      <c r="L414" t="s">
        <v>144</v>
      </c>
      <c r="M414" t="s">
        <v>145</v>
      </c>
      <c r="N414">
        <v>0</v>
      </c>
      <c r="Q414">
        <v>0</v>
      </c>
      <c r="R414">
        <v>0</v>
      </c>
      <c r="S414">
        <v>0.1</v>
      </c>
      <c r="T414">
        <v>0</v>
      </c>
      <c r="U414">
        <v>500000000</v>
      </c>
      <c r="V414">
        <v>0</v>
      </c>
      <c r="W414" t="s">
        <v>556</v>
      </c>
    </row>
    <row r="415" spans="1:23" ht="15" customHeight="1">
      <c r="A415" s="82" t="s">
        <v>78</v>
      </c>
      <c r="B415" t="s">
        <v>109</v>
      </c>
      <c r="C415" t="s">
        <v>19</v>
      </c>
      <c r="D415" t="s">
        <v>21</v>
      </c>
      <c r="E415" t="s">
        <v>168</v>
      </c>
      <c r="F415" t="s">
        <v>26</v>
      </c>
      <c r="G415" t="s">
        <v>185</v>
      </c>
      <c r="H415" t="s">
        <v>142</v>
      </c>
      <c r="I415" t="s">
        <v>143</v>
      </c>
      <c r="J415" t="s">
        <v>125</v>
      </c>
      <c r="K415" t="s">
        <v>156</v>
      </c>
      <c r="L415" t="s">
        <v>144</v>
      </c>
      <c r="M415" t="s">
        <v>145</v>
      </c>
      <c r="N415">
        <v>0.01</v>
      </c>
      <c r="Q415">
        <v>0.01</v>
      </c>
      <c r="R415">
        <v>0</v>
      </c>
      <c r="S415">
        <v>0.1</v>
      </c>
      <c r="T415">
        <v>0</v>
      </c>
      <c r="U415">
        <v>500000000</v>
      </c>
      <c r="V415">
        <v>0</v>
      </c>
      <c r="W415" t="s">
        <v>556</v>
      </c>
    </row>
    <row r="416" spans="1:23" ht="15" customHeight="1">
      <c r="A416" s="82" t="s">
        <v>78</v>
      </c>
      <c r="B416" t="s">
        <v>111</v>
      </c>
      <c r="C416" t="s">
        <v>19</v>
      </c>
      <c r="D416" t="s">
        <v>21</v>
      </c>
      <c r="E416" t="s">
        <v>168</v>
      </c>
      <c r="F416" t="s">
        <v>26</v>
      </c>
      <c r="G416" t="s">
        <v>186</v>
      </c>
      <c r="H416" t="s">
        <v>142</v>
      </c>
      <c r="I416" t="s">
        <v>143</v>
      </c>
      <c r="J416" t="s">
        <v>125</v>
      </c>
      <c r="K416" t="s">
        <v>157</v>
      </c>
      <c r="L416" t="s">
        <v>144</v>
      </c>
      <c r="M416" t="s">
        <v>145</v>
      </c>
      <c r="N416">
        <v>0.02</v>
      </c>
      <c r="Q416">
        <v>0.02</v>
      </c>
      <c r="R416">
        <v>0</v>
      </c>
      <c r="S416">
        <v>0.1</v>
      </c>
      <c r="T416">
        <v>0</v>
      </c>
      <c r="U416">
        <v>500000000</v>
      </c>
      <c r="V416">
        <v>0</v>
      </c>
      <c r="W416" t="s">
        <v>556</v>
      </c>
    </row>
    <row r="417" spans="1:23" ht="15" customHeight="1">
      <c r="A417" s="82" t="s">
        <v>78</v>
      </c>
      <c r="B417" t="s">
        <v>112</v>
      </c>
      <c r="C417" t="s">
        <v>19</v>
      </c>
      <c r="D417" t="s">
        <v>21</v>
      </c>
      <c r="E417" t="s">
        <v>168</v>
      </c>
      <c r="F417" t="s">
        <v>26</v>
      </c>
      <c r="G417" t="s">
        <v>187</v>
      </c>
      <c r="H417" t="s">
        <v>142</v>
      </c>
      <c r="I417" t="s">
        <v>143</v>
      </c>
      <c r="J417" t="s">
        <v>125</v>
      </c>
      <c r="K417" t="s">
        <v>158</v>
      </c>
      <c r="L417" t="s">
        <v>144</v>
      </c>
      <c r="M417" t="s">
        <v>145</v>
      </c>
      <c r="N417">
        <v>0</v>
      </c>
      <c r="Q417">
        <v>0</v>
      </c>
      <c r="R417">
        <v>0</v>
      </c>
      <c r="T417">
        <v>0</v>
      </c>
      <c r="U417">
        <v>500000000</v>
      </c>
      <c r="V417">
        <v>0</v>
      </c>
      <c r="W417" t="s">
        <v>556</v>
      </c>
    </row>
    <row r="418" spans="1:23" ht="15" customHeight="1">
      <c r="A418" s="82" t="s">
        <v>78</v>
      </c>
      <c r="B418" t="s">
        <v>116</v>
      </c>
      <c r="C418" t="s">
        <v>19</v>
      </c>
      <c r="D418" t="s">
        <v>21</v>
      </c>
      <c r="E418" t="s">
        <v>168</v>
      </c>
      <c r="F418" t="s">
        <v>26</v>
      </c>
      <c r="G418" t="s">
        <v>484</v>
      </c>
      <c r="H418" t="s">
        <v>142</v>
      </c>
      <c r="I418" t="s">
        <v>446</v>
      </c>
      <c r="J418" t="s">
        <v>447</v>
      </c>
      <c r="K418" t="s">
        <v>451</v>
      </c>
      <c r="L418" t="s">
        <v>144</v>
      </c>
      <c r="M418" t="s">
        <v>449</v>
      </c>
      <c r="N418">
        <v>0.19</v>
      </c>
      <c r="T418">
        <v>0</v>
      </c>
      <c r="U418">
        <v>500000000</v>
      </c>
      <c r="W418" t="s">
        <v>557</v>
      </c>
    </row>
    <row r="419" spans="1:23" ht="15" customHeight="1">
      <c r="A419" s="82" t="s">
        <v>78</v>
      </c>
      <c r="B419" t="s">
        <v>100</v>
      </c>
      <c r="C419" t="s">
        <v>19</v>
      </c>
      <c r="D419" t="s">
        <v>21</v>
      </c>
      <c r="E419" t="s">
        <v>168</v>
      </c>
      <c r="F419" t="s">
        <v>26</v>
      </c>
      <c r="G419" t="s">
        <v>188</v>
      </c>
      <c r="H419" t="s">
        <v>142</v>
      </c>
      <c r="I419" t="s">
        <v>143</v>
      </c>
      <c r="J419" t="s">
        <v>125</v>
      </c>
      <c r="K419" t="s">
        <v>159</v>
      </c>
      <c r="L419" t="s">
        <v>144</v>
      </c>
      <c r="M419" t="s">
        <v>145</v>
      </c>
      <c r="N419">
        <v>0</v>
      </c>
      <c r="Q419">
        <v>0</v>
      </c>
      <c r="R419">
        <v>0</v>
      </c>
      <c r="S419">
        <v>0.1</v>
      </c>
      <c r="T419">
        <v>0</v>
      </c>
      <c r="U419">
        <v>500000000</v>
      </c>
      <c r="V419">
        <v>0</v>
      </c>
      <c r="W419" t="s">
        <v>556</v>
      </c>
    </row>
    <row r="420" spans="1:23" ht="15" customHeight="1">
      <c r="A420" s="82" t="s">
        <v>78</v>
      </c>
      <c r="B420" t="s">
        <v>92</v>
      </c>
      <c r="C420" t="s">
        <v>19</v>
      </c>
      <c r="D420" t="s">
        <v>21</v>
      </c>
      <c r="E420" t="s">
        <v>168</v>
      </c>
      <c r="F420" t="s">
        <v>26</v>
      </c>
      <c r="N420">
        <v>0</v>
      </c>
      <c r="T420">
        <v>0</v>
      </c>
      <c r="U420">
        <v>500000000</v>
      </c>
      <c r="W420" t="s">
        <v>557</v>
      </c>
    </row>
    <row r="421" spans="1:23" ht="15" customHeight="1">
      <c r="A421" s="82" t="s">
        <v>78</v>
      </c>
      <c r="B421" t="s">
        <v>91</v>
      </c>
      <c r="C421" t="s">
        <v>19</v>
      </c>
      <c r="D421" t="s">
        <v>21</v>
      </c>
      <c r="E421" t="s">
        <v>168</v>
      </c>
      <c r="F421" t="s">
        <v>26</v>
      </c>
      <c r="N421">
        <v>0.02</v>
      </c>
      <c r="T421">
        <v>0</v>
      </c>
      <c r="U421">
        <v>500000000</v>
      </c>
      <c r="W421" t="s">
        <v>557</v>
      </c>
    </row>
    <row r="422" spans="1:23" ht="15" customHeight="1">
      <c r="A422" s="82" t="s">
        <v>78</v>
      </c>
      <c r="B422" t="s">
        <v>103</v>
      </c>
      <c r="C422" t="s">
        <v>19</v>
      </c>
      <c r="D422" t="s">
        <v>21</v>
      </c>
      <c r="E422" t="s">
        <v>168</v>
      </c>
      <c r="F422" t="s">
        <v>26</v>
      </c>
      <c r="N422">
        <v>0.01</v>
      </c>
      <c r="T422">
        <v>0</v>
      </c>
      <c r="U422">
        <v>500000000</v>
      </c>
      <c r="W422" t="s">
        <v>557</v>
      </c>
    </row>
    <row r="423" spans="1:23" ht="15" customHeight="1">
      <c r="A423" s="82" t="s">
        <v>78</v>
      </c>
      <c r="B423" t="s">
        <v>90</v>
      </c>
      <c r="C423" t="s">
        <v>19</v>
      </c>
      <c r="D423" t="s">
        <v>21</v>
      </c>
      <c r="E423" t="s">
        <v>168</v>
      </c>
      <c r="F423" t="s">
        <v>26</v>
      </c>
      <c r="N423">
        <v>0.05</v>
      </c>
      <c r="T423">
        <v>0</v>
      </c>
      <c r="U423">
        <v>500000000</v>
      </c>
      <c r="W423" t="s">
        <v>557</v>
      </c>
    </row>
    <row r="424" spans="1:23" ht="15" customHeight="1">
      <c r="A424" s="82" t="s">
        <v>78</v>
      </c>
      <c r="B424" t="s">
        <v>107</v>
      </c>
      <c r="C424" t="s">
        <v>19</v>
      </c>
      <c r="D424" t="s">
        <v>21</v>
      </c>
      <c r="E424" t="s">
        <v>168</v>
      </c>
      <c r="F424" t="s">
        <v>26</v>
      </c>
      <c r="N424">
        <v>0.04</v>
      </c>
      <c r="T424">
        <v>0</v>
      </c>
      <c r="U424">
        <v>500000000</v>
      </c>
      <c r="W424" t="s">
        <v>557</v>
      </c>
    </row>
    <row r="425" spans="1:23" ht="15" customHeight="1">
      <c r="A425" s="82" t="s">
        <v>84</v>
      </c>
      <c r="B425" t="s">
        <v>50</v>
      </c>
      <c r="C425" t="s">
        <v>19</v>
      </c>
      <c r="D425" t="s">
        <v>21</v>
      </c>
      <c r="E425" t="s">
        <v>168</v>
      </c>
      <c r="F425" t="s">
        <v>26</v>
      </c>
      <c r="N425">
        <v>6.7</v>
      </c>
      <c r="T425">
        <v>0</v>
      </c>
      <c r="U425">
        <v>500000000</v>
      </c>
      <c r="W425" t="s">
        <v>557</v>
      </c>
    </row>
    <row r="426" spans="1:23" ht="15" customHeight="1">
      <c r="A426" s="82" t="s">
        <v>85</v>
      </c>
      <c r="B426" t="s">
        <v>59</v>
      </c>
      <c r="C426" t="s">
        <v>19</v>
      </c>
      <c r="D426" t="s">
        <v>21</v>
      </c>
      <c r="E426" t="s">
        <v>168</v>
      </c>
      <c r="F426" t="s">
        <v>26</v>
      </c>
      <c r="N426">
        <v>1.18</v>
      </c>
      <c r="T426">
        <v>0</v>
      </c>
      <c r="U426">
        <v>500000000</v>
      </c>
      <c r="W426" t="s">
        <v>557</v>
      </c>
    </row>
    <row r="427" spans="1:23" ht="15" customHeight="1">
      <c r="A427" s="82" t="s">
        <v>85</v>
      </c>
      <c r="B427" t="s">
        <v>60</v>
      </c>
      <c r="C427" t="s">
        <v>19</v>
      </c>
      <c r="D427" t="s">
        <v>21</v>
      </c>
      <c r="E427" t="s">
        <v>168</v>
      </c>
      <c r="F427" t="s">
        <v>26</v>
      </c>
      <c r="N427">
        <v>0.13</v>
      </c>
      <c r="T427">
        <v>0</v>
      </c>
      <c r="U427">
        <v>500000000</v>
      </c>
      <c r="W427" t="s">
        <v>557</v>
      </c>
    </row>
    <row r="428" spans="1:23" ht="15" customHeight="1">
      <c r="A428" s="82" t="s">
        <v>85</v>
      </c>
      <c r="B428" t="s">
        <v>61</v>
      </c>
      <c r="C428" t="s">
        <v>19</v>
      </c>
      <c r="D428" t="s">
        <v>21</v>
      </c>
      <c r="E428" t="s">
        <v>168</v>
      </c>
      <c r="F428" t="s">
        <v>26</v>
      </c>
      <c r="N428">
        <v>0.37</v>
      </c>
      <c r="T428">
        <v>0</v>
      </c>
      <c r="U428">
        <v>500000000</v>
      </c>
      <c r="W428" t="s">
        <v>557</v>
      </c>
    </row>
    <row r="429" spans="1:23" ht="15" customHeight="1">
      <c r="A429" s="82" t="s">
        <v>85</v>
      </c>
      <c r="B429" t="s">
        <v>66</v>
      </c>
      <c r="C429" t="s">
        <v>19</v>
      </c>
      <c r="D429" t="s">
        <v>21</v>
      </c>
      <c r="E429" t="s">
        <v>168</v>
      </c>
      <c r="F429" t="s">
        <v>26</v>
      </c>
      <c r="N429">
        <v>0.22</v>
      </c>
      <c r="T429">
        <v>0</v>
      </c>
      <c r="U429">
        <v>500000000</v>
      </c>
      <c r="W429" t="s">
        <v>557</v>
      </c>
    </row>
    <row r="430" spans="1:23" ht="15" customHeight="1">
      <c r="A430" s="82" t="s">
        <v>85</v>
      </c>
      <c r="B430" t="s">
        <v>68</v>
      </c>
      <c r="C430" t="s">
        <v>19</v>
      </c>
      <c r="D430" t="s">
        <v>21</v>
      </c>
      <c r="E430" t="s">
        <v>168</v>
      </c>
      <c r="F430" t="s">
        <v>26</v>
      </c>
      <c r="N430">
        <v>0</v>
      </c>
      <c r="T430">
        <v>0</v>
      </c>
      <c r="U430">
        <v>500000000</v>
      </c>
      <c r="W430" t="s">
        <v>557</v>
      </c>
    </row>
    <row r="431" spans="1:23" ht="15" customHeight="1">
      <c r="A431" s="82" t="s">
        <v>85</v>
      </c>
      <c r="B431" t="s">
        <v>69</v>
      </c>
      <c r="C431" t="s">
        <v>19</v>
      </c>
      <c r="D431" t="s">
        <v>21</v>
      </c>
      <c r="E431" t="s">
        <v>168</v>
      </c>
      <c r="F431" t="s">
        <v>26</v>
      </c>
      <c r="N431">
        <v>1.44</v>
      </c>
      <c r="T431">
        <v>0</v>
      </c>
      <c r="U431">
        <v>500000000</v>
      </c>
      <c r="W431" t="s">
        <v>557</v>
      </c>
    </row>
    <row r="432" spans="1:23" ht="15" customHeight="1">
      <c r="A432" s="82" t="s">
        <v>85</v>
      </c>
      <c r="B432" t="s">
        <v>63</v>
      </c>
      <c r="C432" t="s">
        <v>19</v>
      </c>
      <c r="D432" t="s">
        <v>21</v>
      </c>
      <c r="E432" t="s">
        <v>168</v>
      </c>
      <c r="F432" t="s">
        <v>26</v>
      </c>
      <c r="N432">
        <v>0.26</v>
      </c>
      <c r="T432">
        <v>0</v>
      </c>
      <c r="U432">
        <v>500000000</v>
      </c>
      <c r="W432" t="s">
        <v>557</v>
      </c>
    </row>
    <row r="433" spans="1:23" ht="15" customHeight="1">
      <c r="A433" s="82" t="s">
        <v>85</v>
      </c>
      <c r="B433" t="s">
        <v>81</v>
      </c>
      <c r="C433" t="s">
        <v>19</v>
      </c>
      <c r="D433" t="s">
        <v>21</v>
      </c>
      <c r="E433" t="s">
        <v>168</v>
      </c>
      <c r="F433" t="s">
        <v>26</v>
      </c>
      <c r="N433">
        <v>0.05</v>
      </c>
      <c r="T433">
        <v>0</v>
      </c>
      <c r="U433">
        <v>500000000</v>
      </c>
      <c r="W433" t="s">
        <v>557</v>
      </c>
    </row>
    <row r="434" spans="1:23" ht="15" customHeight="1">
      <c r="A434" s="82" t="s">
        <v>85</v>
      </c>
      <c r="B434" t="s">
        <v>56</v>
      </c>
      <c r="C434" t="s">
        <v>19</v>
      </c>
      <c r="D434" t="s">
        <v>21</v>
      </c>
      <c r="E434" t="s">
        <v>168</v>
      </c>
      <c r="F434" t="s">
        <v>26</v>
      </c>
      <c r="N434">
        <v>1.31</v>
      </c>
      <c r="T434">
        <v>0</v>
      </c>
      <c r="U434">
        <v>500000000</v>
      </c>
      <c r="W434" t="s">
        <v>557</v>
      </c>
    </row>
    <row r="435" spans="1:23" ht="15" customHeight="1">
      <c r="A435" s="82" t="s">
        <v>85</v>
      </c>
      <c r="B435" t="s">
        <v>53</v>
      </c>
      <c r="C435" t="s">
        <v>19</v>
      </c>
      <c r="D435" t="s">
        <v>21</v>
      </c>
      <c r="E435" t="s">
        <v>168</v>
      </c>
      <c r="F435" t="s">
        <v>26</v>
      </c>
      <c r="N435">
        <v>3.6</v>
      </c>
      <c r="T435">
        <v>0</v>
      </c>
      <c r="U435">
        <v>500000000</v>
      </c>
      <c r="W435" t="s">
        <v>557</v>
      </c>
    </row>
    <row r="436" spans="1:23" ht="15" customHeight="1">
      <c r="A436" s="82" t="s">
        <v>85</v>
      </c>
      <c r="B436" t="s">
        <v>64</v>
      </c>
      <c r="C436" t="s">
        <v>19</v>
      </c>
      <c r="D436" t="s">
        <v>21</v>
      </c>
      <c r="E436" t="s">
        <v>168</v>
      </c>
      <c r="F436" t="s">
        <v>26</v>
      </c>
      <c r="N436">
        <v>1.66</v>
      </c>
      <c r="T436">
        <v>0</v>
      </c>
      <c r="U436">
        <v>500000000</v>
      </c>
      <c r="W436" t="s">
        <v>557</v>
      </c>
    </row>
    <row r="437" spans="1:23" ht="15" customHeight="1">
      <c r="A437" s="82" t="s">
        <v>85</v>
      </c>
      <c r="B437" t="s">
        <v>79</v>
      </c>
      <c r="C437" t="s">
        <v>19</v>
      </c>
      <c r="D437" t="s">
        <v>21</v>
      </c>
      <c r="E437" t="s">
        <v>168</v>
      </c>
      <c r="F437" t="s">
        <v>26</v>
      </c>
      <c r="N437">
        <v>0.05</v>
      </c>
      <c r="T437">
        <v>0</v>
      </c>
      <c r="U437">
        <v>500000000</v>
      </c>
      <c r="W437" t="s">
        <v>557</v>
      </c>
    </row>
    <row r="438" spans="1:23" ht="15" customHeight="1">
      <c r="A438" s="82" t="s">
        <v>86</v>
      </c>
      <c r="B438" t="s">
        <v>59</v>
      </c>
      <c r="C438" t="s">
        <v>19</v>
      </c>
      <c r="D438" t="s">
        <v>21</v>
      </c>
      <c r="E438" t="s">
        <v>168</v>
      </c>
      <c r="F438" t="s">
        <v>26</v>
      </c>
      <c r="N438">
        <v>1.18</v>
      </c>
      <c r="T438">
        <v>0</v>
      </c>
      <c r="U438">
        <v>500000000</v>
      </c>
      <c r="W438" t="s">
        <v>557</v>
      </c>
    </row>
    <row r="439" spans="1:23" ht="15" customHeight="1">
      <c r="A439" s="82" t="s">
        <v>86</v>
      </c>
      <c r="B439" t="s">
        <v>60</v>
      </c>
      <c r="C439" t="s">
        <v>19</v>
      </c>
      <c r="D439" t="s">
        <v>21</v>
      </c>
      <c r="E439" t="s">
        <v>168</v>
      </c>
      <c r="F439" t="s">
        <v>26</v>
      </c>
      <c r="G439" t="s">
        <v>481</v>
      </c>
      <c r="H439" t="s">
        <v>453</v>
      </c>
      <c r="I439" t="s">
        <v>449</v>
      </c>
      <c r="J439" t="s">
        <v>447</v>
      </c>
      <c r="K439" t="s">
        <v>482</v>
      </c>
      <c r="L439" t="s">
        <v>474</v>
      </c>
      <c r="M439" t="s">
        <v>449</v>
      </c>
      <c r="N439">
        <v>0.13</v>
      </c>
      <c r="T439">
        <v>0</v>
      </c>
      <c r="U439">
        <v>500000000</v>
      </c>
      <c r="W439" t="s">
        <v>557</v>
      </c>
    </row>
    <row r="440" spans="1:23" ht="15" customHeight="1">
      <c r="A440" s="82" t="s">
        <v>86</v>
      </c>
      <c r="B440" t="s">
        <v>61</v>
      </c>
      <c r="C440" t="s">
        <v>19</v>
      </c>
      <c r="D440" t="s">
        <v>21</v>
      </c>
      <c r="E440" t="s">
        <v>168</v>
      </c>
      <c r="F440" t="s">
        <v>26</v>
      </c>
      <c r="G440" t="s">
        <v>457</v>
      </c>
      <c r="H440" t="s">
        <v>458</v>
      </c>
      <c r="I440" t="s">
        <v>459</v>
      </c>
      <c r="J440" t="s">
        <v>454</v>
      </c>
      <c r="K440" t="s">
        <v>460</v>
      </c>
      <c r="L440" t="s">
        <v>456</v>
      </c>
      <c r="M440" t="s">
        <v>449</v>
      </c>
      <c r="N440">
        <v>0.37</v>
      </c>
      <c r="T440">
        <v>0</v>
      </c>
      <c r="U440">
        <v>500000000</v>
      </c>
      <c r="W440" t="s">
        <v>557</v>
      </c>
    </row>
    <row r="441" spans="1:23" ht="15" customHeight="1">
      <c r="A441" s="82" t="s">
        <v>86</v>
      </c>
      <c r="B441" t="s">
        <v>66</v>
      </c>
      <c r="C441" t="s">
        <v>19</v>
      </c>
      <c r="D441" t="s">
        <v>21</v>
      </c>
      <c r="E441" t="s">
        <v>168</v>
      </c>
      <c r="F441" t="s">
        <v>26</v>
      </c>
      <c r="G441" t="s">
        <v>461</v>
      </c>
      <c r="H441" t="s">
        <v>458</v>
      </c>
      <c r="I441" t="s">
        <v>459</v>
      </c>
      <c r="J441" t="s">
        <v>454</v>
      </c>
      <c r="K441" t="s">
        <v>462</v>
      </c>
      <c r="L441" t="s">
        <v>456</v>
      </c>
      <c r="M441" t="s">
        <v>449</v>
      </c>
      <c r="N441">
        <v>0.22</v>
      </c>
      <c r="T441">
        <v>0</v>
      </c>
      <c r="U441">
        <v>500000000</v>
      </c>
      <c r="W441" t="s">
        <v>557</v>
      </c>
    </row>
    <row r="442" spans="1:23" ht="15" customHeight="1">
      <c r="A442" s="82" t="s">
        <v>86</v>
      </c>
      <c r="B442" t="s">
        <v>68</v>
      </c>
      <c r="C442" t="s">
        <v>19</v>
      </c>
      <c r="D442" t="s">
        <v>21</v>
      </c>
      <c r="E442" t="s">
        <v>168</v>
      </c>
      <c r="F442" t="s">
        <v>26</v>
      </c>
      <c r="G442" t="s">
        <v>463</v>
      </c>
      <c r="H442" t="s">
        <v>458</v>
      </c>
      <c r="I442" t="s">
        <v>459</v>
      </c>
      <c r="J442" t="s">
        <v>454</v>
      </c>
      <c r="K442" t="s">
        <v>464</v>
      </c>
      <c r="L442" t="s">
        <v>456</v>
      </c>
      <c r="M442" t="s">
        <v>449</v>
      </c>
      <c r="N442">
        <v>0</v>
      </c>
      <c r="T442">
        <v>0</v>
      </c>
      <c r="U442">
        <v>500000000</v>
      </c>
      <c r="W442" t="s">
        <v>557</v>
      </c>
    </row>
    <row r="443" spans="1:23" ht="15" customHeight="1">
      <c r="A443" s="82" t="s">
        <v>86</v>
      </c>
      <c r="B443" t="s">
        <v>69</v>
      </c>
      <c r="C443" t="s">
        <v>19</v>
      </c>
      <c r="D443" t="s">
        <v>21</v>
      </c>
      <c r="E443" t="s">
        <v>168</v>
      </c>
      <c r="F443" t="s">
        <v>26</v>
      </c>
      <c r="G443" t="s">
        <v>465</v>
      </c>
      <c r="H443" t="s">
        <v>458</v>
      </c>
      <c r="I443" t="s">
        <v>459</v>
      </c>
      <c r="J443" t="s">
        <v>454</v>
      </c>
      <c r="K443" t="s">
        <v>466</v>
      </c>
      <c r="L443" t="s">
        <v>456</v>
      </c>
      <c r="M443" t="s">
        <v>449</v>
      </c>
      <c r="N443">
        <v>1.44</v>
      </c>
      <c r="T443">
        <v>0</v>
      </c>
      <c r="U443">
        <v>500000000</v>
      </c>
      <c r="W443" t="s">
        <v>557</v>
      </c>
    </row>
    <row r="444" spans="1:23" ht="15" customHeight="1">
      <c r="A444" s="82" t="s">
        <v>86</v>
      </c>
      <c r="B444" t="s">
        <v>63</v>
      </c>
      <c r="C444" t="s">
        <v>19</v>
      </c>
      <c r="D444" t="s">
        <v>21</v>
      </c>
      <c r="E444" t="s">
        <v>168</v>
      </c>
      <c r="F444" t="s">
        <v>26</v>
      </c>
      <c r="G444" t="s">
        <v>467</v>
      </c>
      <c r="H444" t="s">
        <v>458</v>
      </c>
      <c r="I444" t="s">
        <v>459</v>
      </c>
      <c r="J444" t="s">
        <v>454</v>
      </c>
      <c r="K444" t="s">
        <v>468</v>
      </c>
      <c r="L444" t="s">
        <v>456</v>
      </c>
      <c r="M444" t="s">
        <v>449</v>
      </c>
      <c r="N444">
        <v>0.26</v>
      </c>
      <c r="T444">
        <v>0</v>
      </c>
      <c r="U444">
        <v>500000000</v>
      </c>
      <c r="W444" t="s">
        <v>557</v>
      </c>
    </row>
    <row r="445" spans="1:23" ht="15" customHeight="1">
      <c r="A445" s="82" t="s">
        <v>86</v>
      </c>
      <c r="B445" t="s">
        <v>81</v>
      </c>
      <c r="C445" t="s">
        <v>19</v>
      </c>
      <c r="D445" t="s">
        <v>21</v>
      </c>
      <c r="E445" t="s">
        <v>168</v>
      </c>
      <c r="F445" t="s">
        <v>26</v>
      </c>
      <c r="G445" t="s">
        <v>469</v>
      </c>
      <c r="H445" t="s">
        <v>458</v>
      </c>
      <c r="I445" t="s">
        <v>459</v>
      </c>
      <c r="J445" t="s">
        <v>454</v>
      </c>
      <c r="K445" t="s">
        <v>470</v>
      </c>
      <c r="L445" t="s">
        <v>456</v>
      </c>
      <c r="M445" t="s">
        <v>449</v>
      </c>
      <c r="N445">
        <v>0.05</v>
      </c>
      <c r="T445">
        <v>0</v>
      </c>
      <c r="U445">
        <v>500000000</v>
      </c>
      <c r="W445" t="s">
        <v>557</v>
      </c>
    </row>
    <row r="446" spans="1:23" ht="15" customHeight="1">
      <c r="A446" s="82" t="s">
        <v>86</v>
      </c>
      <c r="B446" t="s">
        <v>56</v>
      </c>
      <c r="C446" t="s">
        <v>19</v>
      </c>
      <c r="D446" t="s">
        <v>21</v>
      </c>
      <c r="E446" t="s">
        <v>168</v>
      </c>
      <c r="F446" t="s">
        <v>26</v>
      </c>
      <c r="G446" t="s">
        <v>452</v>
      </c>
      <c r="H446" t="s">
        <v>453</v>
      </c>
      <c r="I446" t="s">
        <v>449</v>
      </c>
      <c r="J446" t="s">
        <v>454</v>
      </c>
      <c r="K446" t="s">
        <v>455</v>
      </c>
      <c r="L446" t="s">
        <v>456</v>
      </c>
      <c r="M446" t="s">
        <v>449</v>
      </c>
      <c r="N446">
        <v>1.31</v>
      </c>
      <c r="T446">
        <v>0</v>
      </c>
      <c r="U446">
        <v>500000000</v>
      </c>
      <c r="W446" t="s">
        <v>557</v>
      </c>
    </row>
    <row r="447" spans="1:23" ht="15" customHeight="1">
      <c r="A447" s="82" t="s">
        <v>86</v>
      </c>
      <c r="B447" t="s">
        <v>53</v>
      </c>
      <c r="C447" t="s">
        <v>19</v>
      </c>
      <c r="D447" t="s">
        <v>21</v>
      </c>
      <c r="E447" t="s">
        <v>168</v>
      </c>
      <c r="F447" t="s">
        <v>26</v>
      </c>
      <c r="N447">
        <v>3.6</v>
      </c>
      <c r="T447">
        <v>0</v>
      </c>
      <c r="U447">
        <v>500000000</v>
      </c>
      <c r="W447" t="s">
        <v>557</v>
      </c>
    </row>
    <row r="448" spans="1:23" ht="15" customHeight="1">
      <c r="A448" s="82" t="s">
        <v>86</v>
      </c>
      <c r="B448" t="s">
        <v>64</v>
      </c>
      <c r="C448" t="s">
        <v>19</v>
      </c>
      <c r="D448" t="s">
        <v>21</v>
      </c>
      <c r="E448" t="s">
        <v>168</v>
      </c>
      <c r="F448" t="s">
        <v>26</v>
      </c>
      <c r="N448">
        <v>1.66</v>
      </c>
      <c r="T448">
        <v>0</v>
      </c>
      <c r="U448">
        <v>500000000</v>
      </c>
      <c r="W448" t="s">
        <v>557</v>
      </c>
    </row>
    <row r="449" spans="1:23" ht="15" customHeight="1">
      <c r="A449" s="82" t="s">
        <v>86</v>
      </c>
      <c r="B449" t="s">
        <v>79</v>
      </c>
      <c r="C449" t="s">
        <v>19</v>
      </c>
      <c r="D449" t="s">
        <v>21</v>
      </c>
      <c r="E449" t="s">
        <v>168</v>
      </c>
      <c r="F449" t="s">
        <v>26</v>
      </c>
      <c r="N449">
        <v>0.05</v>
      </c>
      <c r="T449">
        <v>0</v>
      </c>
      <c r="U449">
        <v>500000000</v>
      </c>
      <c r="W449" t="s">
        <v>557</v>
      </c>
    </row>
    <row r="450" spans="1:23" ht="15" customHeight="1">
      <c r="A450" s="82" t="s">
        <v>87</v>
      </c>
      <c r="B450" t="s">
        <v>74</v>
      </c>
      <c r="C450" t="s">
        <v>19</v>
      </c>
      <c r="D450" t="s">
        <v>21</v>
      </c>
      <c r="E450" t="s">
        <v>168</v>
      </c>
      <c r="F450" t="s">
        <v>26</v>
      </c>
      <c r="N450">
        <v>0.05</v>
      </c>
      <c r="T450">
        <v>0</v>
      </c>
      <c r="U450">
        <v>500000000</v>
      </c>
      <c r="W450" t="s">
        <v>557</v>
      </c>
    </row>
    <row r="451" spans="1:23" ht="15" customHeight="1">
      <c r="A451" s="82" t="s">
        <v>87</v>
      </c>
      <c r="B451" t="s">
        <v>75</v>
      </c>
      <c r="C451" t="s">
        <v>19</v>
      </c>
      <c r="D451" t="s">
        <v>21</v>
      </c>
      <c r="E451" t="s">
        <v>168</v>
      </c>
      <c r="F451" t="s">
        <v>26</v>
      </c>
      <c r="N451">
        <v>0.02</v>
      </c>
      <c r="T451">
        <v>0</v>
      </c>
      <c r="U451">
        <v>500000000</v>
      </c>
      <c r="W451" t="s">
        <v>557</v>
      </c>
    </row>
    <row r="452" spans="1:23" ht="15" customHeight="1">
      <c r="A452" s="82" t="s">
        <v>87</v>
      </c>
      <c r="B452" t="s">
        <v>82</v>
      </c>
      <c r="C452" t="s">
        <v>19</v>
      </c>
      <c r="D452" t="s">
        <v>21</v>
      </c>
      <c r="E452" t="s">
        <v>168</v>
      </c>
      <c r="F452" t="s">
        <v>26</v>
      </c>
      <c r="N452">
        <v>0.94</v>
      </c>
      <c r="T452">
        <v>0</v>
      </c>
      <c r="U452">
        <v>500000000</v>
      </c>
      <c r="W452" t="s">
        <v>557</v>
      </c>
    </row>
    <row r="453" spans="1:23" ht="15" customHeight="1">
      <c r="A453" s="82" t="s">
        <v>87</v>
      </c>
      <c r="B453" t="s">
        <v>73</v>
      </c>
      <c r="C453" t="s">
        <v>19</v>
      </c>
      <c r="D453" t="s">
        <v>21</v>
      </c>
      <c r="E453" t="s">
        <v>168</v>
      </c>
      <c r="F453" t="s">
        <v>26</v>
      </c>
      <c r="N453">
        <v>0.08</v>
      </c>
      <c r="T453">
        <v>0</v>
      </c>
      <c r="U453">
        <v>500000000</v>
      </c>
      <c r="W453" t="s">
        <v>557</v>
      </c>
    </row>
    <row r="454" spans="1:23" ht="15" customHeight="1">
      <c r="A454" s="82" t="s">
        <v>87</v>
      </c>
      <c r="B454" t="s">
        <v>72</v>
      </c>
      <c r="C454" t="s">
        <v>19</v>
      </c>
      <c r="D454" t="s">
        <v>21</v>
      </c>
      <c r="E454" t="s">
        <v>168</v>
      </c>
      <c r="F454" t="s">
        <v>26</v>
      </c>
      <c r="N454">
        <v>0.72</v>
      </c>
      <c r="T454">
        <v>0</v>
      </c>
      <c r="U454">
        <v>500000000</v>
      </c>
      <c r="W454" t="s">
        <v>557</v>
      </c>
    </row>
    <row r="455" spans="1:23" ht="15" customHeight="1">
      <c r="A455" s="82" t="s">
        <v>87</v>
      </c>
      <c r="B455" t="s">
        <v>70</v>
      </c>
      <c r="C455" t="s">
        <v>19</v>
      </c>
      <c r="D455" t="s">
        <v>21</v>
      </c>
      <c r="E455" t="s">
        <v>168</v>
      </c>
      <c r="F455" t="s">
        <v>26</v>
      </c>
      <c r="N455">
        <v>0.72</v>
      </c>
      <c r="T455">
        <v>0</v>
      </c>
      <c r="U455">
        <v>500000000</v>
      </c>
      <c r="W455" t="s">
        <v>557</v>
      </c>
    </row>
    <row r="456" spans="1:23" ht="15" customHeight="1">
      <c r="A456" s="82" t="s">
        <v>87</v>
      </c>
      <c r="B456" t="s">
        <v>79</v>
      </c>
      <c r="C456" t="s">
        <v>19</v>
      </c>
      <c r="D456" t="s">
        <v>21</v>
      </c>
      <c r="E456" t="s">
        <v>168</v>
      </c>
      <c r="F456" t="s">
        <v>26</v>
      </c>
      <c r="N456">
        <v>0.94</v>
      </c>
      <c r="T456">
        <v>0</v>
      </c>
      <c r="U456">
        <v>500000000</v>
      </c>
      <c r="W456" t="s">
        <v>557</v>
      </c>
    </row>
    <row r="457" spans="1:23" ht="15" customHeight="1">
      <c r="A457" s="82" t="s">
        <v>87</v>
      </c>
      <c r="B457" t="s">
        <v>77</v>
      </c>
      <c r="C457" t="s">
        <v>19</v>
      </c>
      <c r="D457" t="s">
        <v>21</v>
      </c>
      <c r="E457" t="s">
        <v>168</v>
      </c>
      <c r="F457" t="s">
        <v>26</v>
      </c>
      <c r="N457">
        <v>0.4</v>
      </c>
      <c r="T457">
        <v>0</v>
      </c>
      <c r="U457">
        <v>500000000</v>
      </c>
      <c r="W457" t="s">
        <v>557</v>
      </c>
    </row>
    <row r="458" spans="1:23" ht="15" customHeight="1">
      <c r="A458" s="82" t="s">
        <v>87</v>
      </c>
      <c r="B458" t="s">
        <v>78</v>
      </c>
      <c r="C458" t="s">
        <v>19</v>
      </c>
      <c r="D458" t="s">
        <v>21</v>
      </c>
      <c r="E458" t="s">
        <v>168</v>
      </c>
      <c r="F458" t="s">
        <v>26</v>
      </c>
      <c r="N458">
        <v>0.24</v>
      </c>
      <c r="T458">
        <v>0</v>
      </c>
      <c r="U458">
        <v>500000000</v>
      </c>
      <c r="W458" t="s">
        <v>557</v>
      </c>
    </row>
    <row r="459" spans="1:23" ht="15" customHeight="1">
      <c r="A459" s="82" t="s">
        <v>87</v>
      </c>
      <c r="B459" t="s">
        <v>76</v>
      </c>
      <c r="C459" t="s">
        <v>19</v>
      </c>
      <c r="D459" t="s">
        <v>21</v>
      </c>
      <c r="E459" t="s">
        <v>168</v>
      </c>
      <c r="F459" t="s">
        <v>26</v>
      </c>
      <c r="N459">
        <v>0.64</v>
      </c>
      <c r="T459">
        <v>0</v>
      </c>
      <c r="U459">
        <v>500000000</v>
      </c>
      <c r="W459" t="s">
        <v>557</v>
      </c>
    </row>
    <row r="460" spans="1:23" ht="15" customHeight="1">
      <c r="A460" s="82" t="s">
        <v>88</v>
      </c>
      <c r="B460" t="s">
        <v>74</v>
      </c>
      <c r="C460" t="s">
        <v>19</v>
      </c>
      <c r="D460" t="s">
        <v>21</v>
      </c>
      <c r="E460" t="s">
        <v>168</v>
      </c>
      <c r="F460" t="s">
        <v>26</v>
      </c>
      <c r="N460">
        <v>0.05</v>
      </c>
      <c r="T460">
        <v>0</v>
      </c>
      <c r="U460">
        <v>500000000</v>
      </c>
      <c r="W460" t="s">
        <v>557</v>
      </c>
    </row>
    <row r="461" spans="1:23" ht="15" customHeight="1">
      <c r="A461" s="82" t="s">
        <v>88</v>
      </c>
      <c r="B461" t="s">
        <v>75</v>
      </c>
      <c r="C461" t="s">
        <v>19</v>
      </c>
      <c r="D461" t="s">
        <v>21</v>
      </c>
      <c r="E461" t="s">
        <v>168</v>
      </c>
      <c r="F461" t="s">
        <v>26</v>
      </c>
      <c r="N461">
        <v>0.02</v>
      </c>
      <c r="T461">
        <v>0</v>
      </c>
      <c r="U461">
        <v>500000000</v>
      </c>
      <c r="W461" t="s">
        <v>557</v>
      </c>
    </row>
    <row r="462" spans="1:23" ht="15" customHeight="1">
      <c r="A462" s="82" t="s">
        <v>88</v>
      </c>
      <c r="B462" t="s">
        <v>82</v>
      </c>
      <c r="C462" t="s">
        <v>19</v>
      </c>
      <c r="D462" t="s">
        <v>21</v>
      </c>
      <c r="E462" t="s">
        <v>168</v>
      </c>
      <c r="F462" t="s">
        <v>26</v>
      </c>
      <c r="N462">
        <v>0.14000000000000001</v>
      </c>
      <c r="T462">
        <v>0</v>
      </c>
      <c r="U462">
        <v>500000000</v>
      </c>
      <c r="W462" t="s">
        <v>557</v>
      </c>
    </row>
    <row r="463" spans="1:23" ht="15" customHeight="1">
      <c r="A463" s="82" t="s">
        <v>88</v>
      </c>
      <c r="B463" t="s">
        <v>73</v>
      </c>
      <c r="C463" t="s">
        <v>19</v>
      </c>
      <c r="D463" t="s">
        <v>21</v>
      </c>
      <c r="E463" t="s">
        <v>168</v>
      </c>
      <c r="F463" t="s">
        <v>26</v>
      </c>
      <c r="N463">
        <v>0.08</v>
      </c>
      <c r="T463">
        <v>0</v>
      </c>
      <c r="U463">
        <v>500000000</v>
      </c>
      <c r="W463" t="s">
        <v>557</v>
      </c>
    </row>
    <row r="464" spans="1:23" ht="15" customHeight="1">
      <c r="A464" s="82" t="s">
        <v>88</v>
      </c>
      <c r="B464" t="s">
        <v>72</v>
      </c>
      <c r="C464" t="s">
        <v>19</v>
      </c>
      <c r="D464" t="s">
        <v>21</v>
      </c>
      <c r="E464" t="s">
        <v>168</v>
      </c>
      <c r="F464" t="s">
        <v>26</v>
      </c>
      <c r="N464">
        <v>0.08</v>
      </c>
      <c r="T464">
        <v>0</v>
      </c>
      <c r="U464">
        <v>500000000</v>
      </c>
      <c r="W464" t="s">
        <v>557</v>
      </c>
    </row>
    <row r="465" spans="1:23" ht="15" customHeight="1">
      <c r="A465" s="82" t="s">
        <v>88</v>
      </c>
      <c r="B465" t="s">
        <v>70</v>
      </c>
      <c r="C465" t="s">
        <v>19</v>
      </c>
      <c r="D465" t="s">
        <v>21</v>
      </c>
      <c r="E465" t="s">
        <v>168</v>
      </c>
      <c r="F465" t="s">
        <v>26</v>
      </c>
      <c r="N465">
        <v>0.08</v>
      </c>
      <c r="T465">
        <v>0</v>
      </c>
      <c r="U465">
        <v>500000000</v>
      </c>
      <c r="W465" t="s">
        <v>557</v>
      </c>
    </row>
    <row r="466" spans="1:23" ht="15" customHeight="1">
      <c r="A466" s="82" t="s">
        <v>88</v>
      </c>
      <c r="B466" t="s">
        <v>79</v>
      </c>
      <c r="C466" t="s">
        <v>19</v>
      </c>
      <c r="D466" t="s">
        <v>21</v>
      </c>
      <c r="E466" t="s">
        <v>168</v>
      </c>
      <c r="F466" t="s">
        <v>26</v>
      </c>
      <c r="N466">
        <v>0.14000000000000001</v>
      </c>
      <c r="T466">
        <v>0</v>
      </c>
      <c r="U466">
        <v>500000000</v>
      </c>
      <c r="W466" t="s">
        <v>557</v>
      </c>
    </row>
    <row r="467" spans="1:23" ht="15" customHeight="1">
      <c r="A467" s="82" t="s">
        <v>89</v>
      </c>
      <c r="B467" t="s">
        <v>77</v>
      </c>
      <c r="C467" t="s">
        <v>19</v>
      </c>
      <c r="D467" t="s">
        <v>21</v>
      </c>
      <c r="E467" t="s">
        <v>168</v>
      </c>
      <c r="F467" t="s">
        <v>26</v>
      </c>
      <c r="N467">
        <v>0.4</v>
      </c>
      <c r="T467">
        <v>0</v>
      </c>
      <c r="U467">
        <v>500000000</v>
      </c>
      <c r="W467" t="s">
        <v>557</v>
      </c>
    </row>
    <row r="468" spans="1:23" ht="15" customHeight="1">
      <c r="A468" s="82" t="s">
        <v>89</v>
      </c>
      <c r="B468" t="s">
        <v>78</v>
      </c>
      <c r="C468" t="s">
        <v>19</v>
      </c>
      <c r="D468" t="s">
        <v>21</v>
      </c>
      <c r="E468" t="s">
        <v>168</v>
      </c>
      <c r="F468" t="s">
        <v>26</v>
      </c>
      <c r="N468">
        <v>0.24</v>
      </c>
      <c r="T468">
        <v>0</v>
      </c>
      <c r="U468">
        <v>500000000</v>
      </c>
      <c r="W468" t="s">
        <v>557</v>
      </c>
    </row>
    <row r="469" spans="1:23" ht="15" customHeight="1">
      <c r="A469" s="82" t="s">
        <v>89</v>
      </c>
      <c r="B469" t="s">
        <v>82</v>
      </c>
      <c r="C469" t="s">
        <v>19</v>
      </c>
      <c r="D469" t="s">
        <v>21</v>
      </c>
      <c r="E469" t="s">
        <v>168</v>
      </c>
      <c r="F469" t="s">
        <v>26</v>
      </c>
      <c r="N469">
        <v>0.79</v>
      </c>
      <c r="T469">
        <v>0</v>
      </c>
      <c r="U469">
        <v>500000000</v>
      </c>
      <c r="W469" t="s">
        <v>557</v>
      </c>
    </row>
    <row r="470" spans="1:23" ht="15" customHeight="1">
      <c r="A470" s="82" t="s">
        <v>89</v>
      </c>
      <c r="B470" t="s">
        <v>76</v>
      </c>
      <c r="C470" t="s">
        <v>19</v>
      </c>
      <c r="D470" t="s">
        <v>21</v>
      </c>
      <c r="E470" t="s">
        <v>168</v>
      </c>
      <c r="F470" t="s">
        <v>26</v>
      </c>
      <c r="N470">
        <v>0.64</v>
      </c>
      <c r="T470">
        <v>0</v>
      </c>
      <c r="U470">
        <v>500000000</v>
      </c>
      <c r="W470" t="s">
        <v>557</v>
      </c>
    </row>
    <row r="471" spans="1:23" ht="15" customHeight="1">
      <c r="A471" s="82" t="s">
        <v>89</v>
      </c>
      <c r="B471" t="s">
        <v>72</v>
      </c>
      <c r="C471" t="s">
        <v>19</v>
      </c>
      <c r="D471" t="s">
        <v>21</v>
      </c>
      <c r="E471" t="s">
        <v>168</v>
      </c>
      <c r="F471" t="s">
        <v>26</v>
      </c>
      <c r="N471">
        <v>0.64</v>
      </c>
      <c r="T471">
        <v>0</v>
      </c>
      <c r="U471">
        <v>500000000</v>
      </c>
      <c r="W471" t="s">
        <v>557</v>
      </c>
    </row>
    <row r="472" spans="1:23" ht="15" customHeight="1">
      <c r="A472" s="82" t="s">
        <v>89</v>
      </c>
      <c r="B472" t="s">
        <v>70</v>
      </c>
      <c r="C472" t="s">
        <v>19</v>
      </c>
      <c r="D472" t="s">
        <v>21</v>
      </c>
      <c r="E472" t="s">
        <v>168</v>
      </c>
      <c r="F472" t="s">
        <v>26</v>
      </c>
      <c r="N472">
        <v>0.64</v>
      </c>
      <c r="T472">
        <v>0</v>
      </c>
      <c r="U472">
        <v>500000000</v>
      </c>
      <c r="W472" t="s">
        <v>557</v>
      </c>
    </row>
    <row r="473" spans="1:23" ht="15" customHeight="1">
      <c r="A473" s="82" t="s">
        <v>89</v>
      </c>
      <c r="B473" t="s">
        <v>79</v>
      </c>
      <c r="C473" t="s">
        <v>19</v>
      </c>
      <c r="D473" t="s">
        <v>21</v>
      </c>
      <c r="E473" t="s">
        <v>168</v>
      </c>
      <c r="F473" t="s">
        <v>26</v>
      </c>
      <c r="N473">
        <v>0.79</v>
      </c>
      <c r="T473">
        <v>0</v>
      </c>
      <c r="U473">
        <v>500000000</v>
      </c>
      <c r="W473" t="s">
        <v>557</v>
      </c>
    </row>
    <row r="474" spans="1:23" ht="15" customHeight="1">
      <c r="A474" s="82" t="s">
        <v>115</v>
      </c>
      <c r="B474" t="s">
        <v>50</v>
      </c>
      <c r="C474" t="s">
        <v>19</v>
      </c>
      <c r="D474" t="s">
        <v>21</v>
      </c>
      <c r="E474" t="s">
        <v>168</v>
      </c>
      <c r="F474" t="s">
        <v>26</v>
      </c>
      <c r="G474" t="s">
        <v>160</v>
      </c>
      <c r="H474" t="s">
        <v>124</v>
      </c>
      <c r="J474" t="s">
        <v>125</v>
      </c>
      <c r="K474" t="s">
        <v>161</v>
      </c>
      <c r="L474" t="s">
        <v>131</v>
      </c>
      <c r="M474" t="s">
        <v>128</v>
      </c>
      <c r="N474">
        <v>0</v>
      </c>
      <c r="Q474">
        <v>0</v>
      </c>
      <c r="R474">
        <v>0</v>
      </c>
      <c r="T474">
        <v>0</v>
      </c>
      <c r="U474">
        <v>500000000</v>
      </c>
      <c r="V474">
        <v>0</v>
      </c>
      <c r="W474" t="s">
        <v>556</v>
      </c>
    </row>
    <row r="475" spans="1:23" ht="15" customHeight="1">
      <c r="A475" s="82" t="s">
        <v>115</v>
      </c>
      <c r="B475" t="s">
        <v>59</v>
      </c>
      <c r="C475" t="s">
        <v>19</v>
      </c>
      <c r="D475" t="s">
        <v>21</v>
      </c>
      <c r="E475" t="s">
        <v>168</v>
      </c>
      <c r="F475" t="s">
        <v>26</v>
      </c>
      <c r="G475" t="s">
        <v>189</v>
      </c>
      <c r="H475" t="s">
        <v>133</v>
      </c>
      <c r="J475" t="s">
        <v>125</v>
      </c>
      <c r="K475" t="s">
        <v>163</v>
      </c>
      <c r="L475" t="s">
        <v>135</v>
      </c>
      <c r="M475" t="s">
        <v>128</v>
      </c>
      <c r="N475">
        <v>8.76</v>
      </c>
      <c r="Q475">
        <v>8.76</v>
      </c>
      <c r="R475">
        <v>0.44</v>
      </c>
      <c r="S475">
        <v>0.1</v>
      </c>
      <c r="T475">
        <v>0</v>
      </c>
      <c r="U475">
        <v>500000000</v>
      </c>
      <c r="V475">
        <v>0</v>
      </c>
      <c r="W475" t="s">
        <v>556</v>
      </c>
    </row>
    <row r="476" spans="1:23" ht="15" customHeight="1">
      <c r="A476" s="82" t="s">
        <v>115</v>
      </c>
      <c r="B476" t="s">
        <v>60</v>
      </c>
      <c r="C476" t="s">
        <v>19</v>
      </c>
      <c r="D476" t="s">
        <v>21</v>
      </c>
      <c r="E476" t="s">
        <v>168</v>
      </c>
      <c r="F476" t="s">
        <v>26</v>
      </c>
      <c r="G476" t="s">
        <v>190</v>
      </c>
      <c r="H476" t="s">
        <v>133</v>
      </c>
      <c r="J476" t="s">
        <v>125</v>
      </c>
      <c r="K476" t="s">
        <v>165</v>
      </c>
      <c r="L476" t="s">
        <v>135</v>
      </c>
      <c r="M476" t="s">
        <v>128</v>
      </c>
      <c r="N476">
        <v>0.26</v>
      </c>
      <c r="Q476">
        <v>0.26</v>
      </c>
      <c r="R476">
        <v>0.01</v>
      </c>
      <c r="S476">
        <v>0.1</v>
      </c>
      <c r="T476">
        <v>0</v>
      </c>
      <c r="U476">
        <v>500000000</v>
      </c>
      <c r="V476">
        <v>0</v>
      </c>
      <c r="W476" t="s">
        <v>556</v>
      </c>
    </row>
    <row r="477" spans="1:23" ht="15" customHeight="1">
      <c r="A477" s="82" t="s">
        <v>115</v>
      </c>
      <c r="B477" t="s">
        <v>61</v>
      </c>
      <c r="C477" t="s">
        <v>19</v>
      </c>
      <c r="D477" t="s">
        <v>21</v>
      </c>
      <c r="E477" t="s">
        <v>168</v>
      </c>
      <c r="F477" t="s">
        <v>26</v>
      </c>
      <c r="G477" t="s">
        <v>191</v>
      </c>
      <c r="H477" t="s">
        <v>133</v>
      </c>
      <c r="I477" t="s">
        <v>139</v>
      </c>
      <c r="J477" t="s">
        <v>125</v>
      </c>
      <c r="K477" t="s">
        <v>167</v>
      </c>
      <c r="L477" t="s">
        <v>135</v>
      </c>
      <c r="M477" t="s">
        <v>128</v>
      </c>
      <c r="N477">
        <v>1.84</v>
      </c>
      <c r="Q477">
        <v>1.84</v>
      </c>
      <c r="R477">
        <v>0.09</v>
      </c>
      <c r="S477">
        <v>0.1</v>
      </c>
      <c r="T477">
        <v>0</v>
      </c>
      <c r="U477">
        <v>500000000</v>
      </c>
      <c r="V477">
        <v>0</v>
      </c>
      <c r="W477" t="s">
        <v>556</v>
      </c>
    </row>
    <row r="478" spans="1:23" ht="15" customHeight="1">
      <c r="A478" s="82" t="s">
        <v>115</v>
      </c>
      <c r="B478" t="s">
        <v>56</v>
      </c>
      <c r="C478" t="s">
        <v>19</v>
      </c>
      <c r="D478" t="s">
        <v>21</v>
      </c>
      <c r="E478" t="s">
        <v>168</v>
      </c>
      <c r="F478" t="s">
        <v>26</v>
      </c>
      <c r="N478">
        <v>9.02</v>
      </c>
      <c r="T478">
        <v>0</v>
      </c>
      <c r="U478">
        <v>500000000</v>
      </c>
      <c r="W478" t="s">
        <v>557</v>
      </c>
    </row>
    <row r="479" spans="1:23" ht="15" customHeight="1">
      <c r="A479" s="82" t="s">
        <v>115</v>
      </c>
      <c r="B479" t="s">
        <v>53</v>
      </c>
      <c r="C479" t="s">
        <v>19</v>
      </c>
      <c r="D479" t="s">
        <v>21</v>
      </c>
      <c r="E479" t="s">
        <v>168</v>
      </c>
      <c r="F479" t="s">
        <v>26</v>
      </c>
      <c r="N479">
        <v>10.9</v>
      </c>
      <c r="T479">
        <v>0</v>
      </c>
      <c r="U479">
        <v>500000000</v>
      </c>
      <c r="W479" t="s">
        <v>557</v>
      </c>
    </row>
    <row r="480" spans="1:23" ht="15" customHeight="1">
      <c r="A480" s="82" t="s">
        <v>50</v>
      </c>
      <c r="B480" t="s">
        <v>86</v>
      </c>
      <c r="C480" t="s">
        <v>19</v>
      </c>
      <c r="D480" t="s">
        <v>21</v>
      </c>
      <c r="E480" t="s">
        <v>192</v>
      </c>
      <c r="F480" t="s">
        <v>26</v>
      </c>
      <c r="G480" t="s">
        <v>193</v>
      </c>
      <c r="H480" t="s">
        <v>124</v>
      </c>
      <c r="J480" t="s">
        <v>125</v>
      </c>
      <c r="K480" t="s">
        <v>126</v>
      </c>
      <c r="L480" t="s">
        <v>127</v>
      </c>
      <c r="M480" t="s">
        <v>128</v>
      </c>
      <c r="N480">
        <v>1.65</v>
      </c>
      <c r="Q480">
        <v>1.65</v>
      </c>
      <c r="R480">
        <v>0.08</v>
      </c>
      <c r="S480">
        <v>0.1</v>
      </c>
      <c r="T480">
        <v>0</v>
      </c>
      <c r="U480">
        <v>500000000</v>
      </c>
      <c r="V480">
        <v>0</v>
      </c>
      <c r="W480" t="s">
        <v>556</v>
      </c>
    </row>
    <row r="481" spans="1:23" ht="15" customHeight="1">
      <c r="A481" s="82" t="s">
        <v>50</v>
      </c>
      <c r="B481" t="s">
        <v>116</v>
      </c>
      <c r="C481" t="s">
        <v>19</v>
      </c>
      <c r="D481" t="s">
        <v>21</v>
      </c>
      <c r="E481" t="s">
        <v>192</v>
      </c>
      <c r="F481" t="s">
        <v>26</v>
      </c>
      <c r="G481" t="s">
        <v>129</v>
      </c>
      <c r="H481" t="s">
        <v>124</v>
      </c>
      <c r="J481" t="s">
        <v>125</v>
      </c>
      <c r="K481" t="s">
        <v>130</v>
      </c>
      <c r="L481" t="s">
        <v>131</v>
      </c>
      <c r="M481" t="s">
        <v>128</v>
      </c>
      <c r="N481">
        <v>2.95</v>
      </c>
      <c r="Q481">
        <v>2.95</v>
      </c>
      <c r="R481">
        <v>0.15</v>
      </c>
      <c r="S481">
        <v>0.1</v>
      </c>
      <c r="T481">
        <v>0</v>
      </c>
      <c r="U481">
        <v>500000000</v>
      </c>
      <c r="V481">
        <v>0</v>
      </c>
      <c r="W481" t="s">
        <v>556</v>
      </c>
    </row>
    <row r="482" spans="1:23" ht="15" customHeight="1">
      <c r="A482" s="82" t="s">
        <v>50</v>
      </c>
      <c r="B482" t="s">
        <v>85</v>
      </c>
      <c r="C482" t="s">
        <v>19</v>
      </c>
      <c r="D482" t="s">
        <v>21</v>
      </c>
      <c r="E482" t="s">
        <v>192</v>
      </c>
      <c r="F482" t="s">
        <v>26</v>
      </c>
      <c r="N482">
        <v>1.65</v>
      </c>
      <c r="T482">
        <v>0</v>
      </c>
      <c r="U482">
        <v>500000000</v>
      </c>
      <c r="W482" t="s">
        <v>557</v>
      </c>
    </row>
    <row r="483" spans="1:23" ht="15" customHeight="1">
      <c r="A483" s="82" t="s">
        <v>53</v>
      </c>
      <c r="B483" t="s">
        <v>93</v>
      </c>
      <c r="C483" t="s">
        <v>19</v>
      </c>
      <c r="D483" t="s">
        <v>21</v>
      </c>
      <c r="E483" t="s">
        <v>192</v>
      </c>
      <c r="F483" t="s">
        <v>26</v>
      </c>
      <c r="N483">
        <v>0</v>
      </c>
      <c r="O483">
        <v>0</v>
      </c>
      <c r="P483">
        <v>0</v>
      </c>
      <c r="T483">
        <v>0</v>
      </c>
      <c r="U483">
        <v>500000000</v>
      </c>
      <c r="W483" t="s">
        <v>558</v>
      </c>
    </row>
    <row r="484" spans="1:23" ht="15" customHeight="1">
      <c r="A484" s="82" t="s">
        <v>53</v>
      </c>
      <c r="B484" t="s">
        <v>98</v>
      </c>
      <c r="C484" t="s">
        <v>19</v>
      </c>
      <c r="D484" t="s">
        <v>21</v>
      </c>
      <c r="E484" t="s">
        <v>192</v>
      </c>
      <c r="F484" t="s">
        <v>26</v>
      </c>
      <c r="N484">
        <v>2.5499999999999998</v>
      </c>
      <c r="O484">
        <v>2.5499999999999998</v>
      </c>
      <c r="P484">
        <v>2.5499999999999998</v>
      </c>
      <c r="T484">
        <v>0</v>
      </c>
      <c r="U484">
        <v>500000000</v>
      </c>
      <c r="W484" t="s">
        <v>558</v>
      </c>
    </row>
    <row r="485" spans="1:23" ht="15" customHeight="1">
      <c r="A485" s="82" t="s">
        <v>53</v>
      </c>
      <c r="B485" t="s">
        <v>96</v>
      </c>
      <c r="C485" t="s">
        <v>19</v>
      </c>
      <c r="D485" t="s">
        <v>21</v>
      </c>
      <c r="E485" t="s">
        <v>192</v>
      </c>
      <c r="F485" t="s">
        <v>26</v>
      </c>
      <c r="N485">
        <v>2.5499999999999998</v>
      </c>
      <c r="O485">
        <v>2.5499999999999998</v>
      </c>
      <c r="P485">
        <v>2.5499999999999998</v>
      </c>
      <c r="T485">
        <v>0</v>
      </c>
      <c r="U485">
        <v>500000000</v>
      </c>
      <c r="W485" t="s">
        <v>558</v>
      </c>
    </row>
    <row r="486" spans="1:23" ht="15" customHeight="1">
      <c r="A486" s="82" t="s">
        <v>53</v>
      </c>
      <c r="B486" t="s">
        <v>99</v>
      </c>
      <c r="C486" t="s">
        <v>19</v>
      </c>
      <c r="D486" t="s">
        <v>21</v>
      </c>
      <c r="E486" t="s">
        <v>192</v>
      </c>
      <c r="F486" t="s">
        <v>26</v>
      </c>
      <c r="N486">
        <v>0</v>
      </c>
      <c r="O486">
        <v>0</v>
      </c>
      <c r="P486">
        <v>0</v>
      </c>
      <c r="T486">
        <v>0</v>
      </c>
      <c r="U486">
        <v>500000000</v>
      </c>
      <c r="W486" t="s">
        <v>558</v>
      </c>
    </row>
    <row r="487" spans="1:23" ht="15" customHeight="1">
      <c r="A487" s="82" t="s">
        <v>53</v>
      </c>
      <c r="B487" t="s">
        <v>101</v>
      </c>
      <c r="C487" t="s">
        <v>19</v>
      </c>
      <c r="D487" t="s">
        <v>21</v>
      </c>
      <c r="E487" t="s">
        <v>192</v>
      </c>
      <c r="F487" t="s">
        <v>26</v>
      </c>
      <c r="N487">
        <v>0.76</v>
      </c>
      <c r="O487">
        <v>0</v>
      </c>
      <c r="P487">
        <v>500000000</v>
      </c>
      <c r="T487">
        <v>0</v>
      </c>
      <c r="U487">
        <v>500000000</v>
      </c>
      <c r="W487" t="s">
        <v>559</v>
      </c>
    </row>
    <row r="488" spans="1:23" ht="15" customHeight="1">
      <c r="A488" s="82" t="s">
        <v>53</v>
      </c>
      <c r="B488" t="s">
        <v>102</v>
      </c>
      <c r="C488" t="s">
        <v>19</v>
      </c>
      <c r="D488" t="s">
        <v>21</v>
      </c>
      <c r="E488" t="s">
        <v>192</v>
      </c>
      <c r="F488" t="s">
        <v>26</v>
      </c>
      <c r="N488">
        <v>0.76</v>
      </c>
      <c r="O488">
        <v>0</v>
      </c>
      <c r="P488">
        <v>500000000</v>
      </c>
      <c r="T488">
        <v>0</v>
      </c>
      <c r="U488">
        <v>500000000</v>
      </c>
      <c r="W488" t="s">
        <v>559</v>
      </c>
    </row>
    <row r="489" spans="1:23" ht="15" customHeight="1">
      <c r="A489" s="82" t="s">
        <v>53</v>
      </c>
      <c r="B489" t="s">
        <v>116</v>
      </c>
      <c r="C489" t="s">
        <v>19</v>
      </c>
      <c r="D489" t="s">
        <v>21</v>
      </c>
      <c r="E489" t="s">
        <v>192</v>
      </c>
      <c r="F489" t="s">
        <v>26</v>
      </c>
      <c r="N489">
        <v>2.68</v>
      </c>
      <c r="T489">
        <v>0</v>
      </c>
      <c r="U489">
        <v>500000000</v>
      </c>
      <c r="W489" t="s">
        <v>557</v>
      </c>
    </row>
    <row r="490" spans="1:23" ht="15" customHeight="1">
      <c r="A490" s="82" t="s">
        <v>53</v>
      </c>
      <c r="B490" t="s">
        <v>108</v>
      </c>
      <c r="C490" t="s">
        <v>19</v>
      </c>
      <c r="D490" t="s">
        <v>21</v>
      </c>
      <c r="E490" t="s">
        <v>192</v>
      </c>
      <c r="F490" t="s">
        <v>26</v>
      </c>
      <c r="N490">
        <v>0.12</v>
      </c>
      <c r="T490">
        <v>0</v>
      </c>
      <c r="U490">
        <v>500000000</v>
      </c>
      <c r="W490" t="s">
        <v>557</v>
      </c>
    </row>
    <row r="491" spans="1:23" ht="15" customHeight="1">
      <c r="A491" s="82" t="s">
        <v>53</v>
      </c>
      <c r="B491" t="s">
        <v>88</v>
      </c>
      <c r="C491" t="s">
        <v>19</v>
      </c>
      <c r="D491" t="s">
        <v>21</v>
      </c>
      <c r="E491" t="s">
        <v>192</v>
      </c>
      <c r="F491" t="s">
        <v>26</v>
      </c>
      <c r="N491">
        <v>0.1</v>
      </c>
      <c r="T491">
        <v>0</v>
      </c>
      <c r="U491">
        <v>500000000</v>
      </c>
      <c r="W491" t="s">
        <v>557</v>
      </c>
    </row>
    <row r="492" spans="1:23" ht="15" customHeight="1">
      <c r="A492" s="82" t="s">
        <v>53</v>
      </c>
      <c r="B492" t="s">
        <v>89</v>
      </c>
      <c r="C492" t="s">
        <v>19</v>
      </c>
      <c r="D492" t="s">
        <v>21</v>
      </c>
      <c r="E492" t="s">
        <v>192</v>
      </c>
      <c r="F492" t="s">
        <v>26</v>
      </c>
      <c r="N492">
        <v>0.65</v>
      </c>
      <c r="T492">
        <v>0</v>
      </c>
      <c r="U492">
        <v>500000000</v>
      </c>
      <c r="W492" t="s">
        <v>557</v>
      </c>
    </row>
    <row r="493" spans="1:23" ht="15" customHeight="1">
      <c r="A493" s="82" t="s">
        <v>53</v>
      </c>
      <c r="B493" t="s">
        <v>87</v>
      </c>
      <c r="C493" t="s">
        <v>19</v>
      </c>
      <c r="D493" t="s">
        <v>21</v>
      </c>
      <c r="E493" t="s">
        <v>192</v>
      </c>
      <c r="F493" t="s">
        <v>26</v>
      </c>
      <c r="N493">
        <v>0.75</v>
      </c>
      <c r="T493">
        <v>0</v>
      </c>
      <c r="U493">
        <v>500000000</v>
      </c>
      <c r="W493" t="s">
        <v>557</v>
      </c>
    </row>
    <row r="494" spans="1:23" ht="15" customHeight="1">
      <c r="A494" s="82" t="s">
        <v>53</v>
      </c>
      <c r="B494" t="s">
        <v>92</v>
      </c>
      <c r="C494" t="s">
        <v>19</v>
      </c>
      <c r="D494" t="s">
        <v>21</v>
      </c>
      <c r="E494" t="s">
        <v>192</v>
      </c>
      <c r="F494" t="s">
        <v>26</v>
      </c>
      <c r="N494">
        <v>6.62</v>
      </c>
      <c r="O494">
        <v>5.1100000000000003</v>
      </c>
      <c r="P494">
        <v>500000000</v>
      </c>
      <c r="T494">
        <v>0</v>
      </c>
      <c r="U494">
        <v>500000000</v>
      </c>
      <c r="W494" t="s">
        <v>559</v>
      </c>
    </row>
    <row r="495" spans="1:23" ht="15" customHeight="1">
      <c r="A495" s="82" t="s">
        <v>53</v>
      </c>
      <c r="B495" t="s">
        <v>95</v>
      </c>
      <c r="C495" t="s">
        <v>19</v>
      </c>
      <c r="D495" t="s">
        <v>21</v>
      </c>
      <c r="E495" t="s">
        <v>192</v>
      </c>
      <c r="F495" t="s">
        <v>26</v>
      </c>
      <c r="N495">
        <v>2.5499999999999998</v>
      </c>
      <c r="O495">
        <v>2.5499999999999998</v>
      </c>
      <c r="P495">
        <v>2.5499999999999998</v>
      </c>
      <c r="T495">
        <v>0</v>
      </c>
      <c r="U495">
        <v>500000000</v>
      </c>
      <c r="W495" t="s">
        <v>558</v>
      </c>
    </row>
    <row r="496" spans="1:23" ht="15" customHeight="1">
      <c r="A496" s="82" t="s">
        <v>53</v>
      </c>
      <c r="B496" t="s">
        <v>94</v>
      </c>
      <c r="C496" t="s">
        <v>19</v>
      </c>
      <c r="D496" t="s">
        <v>21</v>
      </c>
      <c r="E496" t="s">
        <v>192</v>
      </c>
      <c r="F496" t="s">
        <v>26</v>
      </c>
      <c r="N496">
        <v>5.1100000000000003</v>
      </c>
      <c r="O496">
        <v>5.1100000000000003</v>
      </c>
      <c r="P496">
        <v>5.1100000000000003</v>
      </c>
      <c r="T496">
        <v>0</v>
      </c>
      <c r="U496">
        <v>500000000</v>
      </c>
      <c r="W496" t="s">
        <v>558</v>
      </c>
    </row>
    <row r="497" spans="1:23" ht="15" customHeight="1">
      <c r="A497" s="82" t="s">
        <v>53</v>
      </c>
      <c r="B497" t="s">
        <v>97</v>
      </c>
      <c r="C497" t="s">
        <v>19</v>
      </c>
      <c r="D497" t="s">
        <v>21</v>
      </c>
      <c r="E497" t="s">
        <v>192</v>
      </c>
      <c r="F497" t="s">
        <v>26</v>
      </c>
      <c r="N497">
        <v>2.5499999999999998</v>
      </c>
      <c r="O497">
        <v>2.5499999999999998</v>
      </c>
      <c r="P497">
        <v>2.5499999999999998</v>
      </c>
      <c r="T497">
        <v>0</v>
      </c>
      <c r="U497">
        <v>500000000</v>
      </c>
      <c r="W497" t="s">
        <v>558</v>
      </c>
    </row>
    <row r="498" spans="1:23" ht="15" customHeight="1">
      <c r="A498" s="82" t="s">
        <v>53</v>
      </c>
      <c r="B498" t="s">
        <v>100</v>
      </c>
      <c r="C498" t="s">
        <v>19</v>
      </c>
      <c r="D498" t="s">
        <v>21</v>
      </c>
      <c r="E498" t="s">
        <v>192</v>
      </c>
      <c r="F498" t="s">
        <v>26</v>
      </c>
      <c r="N498">
        <v>1.52</v>
      </c>
      <c r="O498">
        <v>0</v>
      </c>
      <c r="P498">
        <v>500000000</v>
      </c>
      <c r="T498">
        <v>0</v>
      </c>
      <c r="U498">
        <v>500000000</v>
      </c>
      <c r="W498" t="s">
        <v>559</v>
      </c>
    </row>
    <row r="499" spans="1:23" ht="15" customHeight="1">
      <c r="A499" s="82" t="s">
        <v>53</v>
      </c>
      <c r="B499" t="s">
        <v>91</v>
      </c>
      <c r="C499" t="s">
        <v>19</v>
      </c>
      <c r="D499" t="s">
        <v>21</v>
      </c>
      <c r="E499" t="s">
        <v>192</v>
      </c>
      <c r="F499" t="s">
        <v>26</v>
      </c>
      <c r="N499">
        <v>6.76</v>
      </c>
      <c r="O499">
        <v>5.24</v>
      </c>
      <c r="P499">
        <v>500000000</v>
      </c>
      <c r="T499">
        <v>0</v>
      </c>
      <c r="U499">
        <v>500000000</v>
      </c>
      <c r="W499" t="s">
        <v>559</v>
      </c>
    </row>
    <row r="500" spans="1:23" ht="15" customHeight="1">
      <c r="A500" s="82" t="s">
        <v>53</v>
      </c>
      <c r="B500" t="s">
        <v>90</v>
      </c>
      <c r="C500" t="s">
        <v>19</v>
      </c>
      <c r="D500" t="s">
        <v>21</v>
      </c>
      <c r="E500" t="s">
        <v>192</v>
      </c>
      <c r="F500" t="s">
        <v>26</v>
      </c>
      <c r="N500">
        <v>6.88</v>
      </c>
      <c r="O500">
        <v>5.36</v>
      </c>
      <c r="P500">
        <v>500000000</v>
      </c>
      <c r="T500">
        <v>0</v>
      </c>
      <c r="U500">
        <v>500000000</v>
      </c>
      <c r="W500" t="s">
        <v>559</v>
      </c>
    </row>
    <row r="501" spans="1:23" ht="15" customHeight="1">
      <c r="A501" s="82" t="s">
        <v>53</v>
      </c>
      <c r="B501" t="s">
        <v>107</v>
      </c>
      <c r="C501" t="s">
        <v>19</v>
      </c>
      <c r="D501" t="s">
        <v>21</v>
      </c>
      <c r="E501" t="s">
        <v>192</v>
      </c>
      <c r="F501" t="s">
        <v>26</v>
      </c>
      <c r="N501">
        <v>0.12</v>
      </c>
      <c r="T501">
        <v>0</v>
      </c>
      <c r="U501">
        <v>500000000</v>
      </c>
      <c r="W501" t="s">
        <v>557</v>
      </c>
    </row>
    <row r="502" spans="1:23" ht="15" customHeight="1">
      <c r="A502" s="82" t="s">
        <v>53</v>
      </c>
      <c r="B502" t="s">
        <v>105</v>
      </c>
      <c r="C502" t="s">
        <v>19</v>
      </c>
      <c r="D502" t="s">
        <v>21</v>
      </c>
      <c r="E502" t="s">
        <v>192</v>
      </c>
      <c r="F502" t="s">
        <v>26</v>
      </c>
      <c r="N502">
        <v>0.14000000000000001</v>
      </c>
      <c r="T502">
        <v>0</v>
      </c>
      <c r="U502">
        <v>500000000</v>
      </c>
      <c r="W502" t="s">
        <v>557</v>
      </c>
    </row>
    <row r="503" spans="1:23" ht="15" customHeight="1">
      <c r="A503" s="82" t="s">
        <v>53</v>
      </c>
      <c r="B503" t="s">
        <v>103</v>
      </c>
      <c r="C503" t="s">
        <v>19</v>
      </c>
      <c r="D503" t="s">
        <v>21</v>
      </c>
      <c r="E503" t="s">
        <v>192</v>
      </c>
      <c r="F503" t="s">
        <v>26</v>
      </c>
      <c r="N503">
        <v>0.14000000000000001</v>
      </c>
      <c r="T503">
        <v>0</v>
      </c>
      <c r="U503">
        <v>500000000</v>
      </c>
      <c r="W503" t="s">
        <v>557</v>
      </c>
    </row>
    <row r="504" spans="1:23" ht="15" customHeight="1">
      <c r="A504" s="82" t="s">
        <v>56</v>
      </c>
      <c r="B504" t="s">
        <v>93</v>
      </c>
      <c r="C504" t="s">
        <v>19</v>
      </c>
      <c r="D504" t="s">
        <v>21</v>
      </c>
      <c r="E504" t="s">
        <v>192</v>
      </c>
      <c r="F504" t="s">
        <v>26</v>
      </c>
      <c r="N504">
        <v>0</v>
      </c>
      <c r="O504">
        <v>0</v>
      </c>
      <c r="P504">
        <v>0</v>
      </c>
      <c r="T504">
        <v>0</v>
      </c>
      <c r="U504">
        <v>500000000</v>
      </c>
      <c r="W504" t="s">
        <v>558</v>
      </c>
    </row>
    <row r="505" spans="1:23" ht="15" customHeight="1">
      <c r="A505" s="82" t="s">
        <v>56</v>
      </c>
      <c r="B505" t="s">
        <v>98</v>
      </c>
      <c r="C505" t="s">
        <v>19</v>
      </c>
      <c r="D505" t="s">
        <v>21</v>
      </c>
      <c r="E505" t="s">
        <v>192</v>
      </c>
      <c r="F505" t="s">
        <v>26</v>
      </c>
      <c r="N505">
        <v>2.5499999999999998</v>
      </c>
      <c r="O505">
        <v>2.5499999999999998</v>
      </c>
      <c r="P505">
        <v>2.5499999999999998</v>
      </c>
      <c r="T505">
        <v>0</v>
      </c>
      <c r="U505">
        <v>500000000</v>
      </c>
      <c r="W505" t="s">
        <v>558</v>
      </c>
    </row>
    <row r="506" spans="1:23" ht="15" customHeight="1">
      <c r="A506" s="82" t="s">
        <v>56</v>
      </c>
      <c r="B506" t="s">
        <v>96</v>
      </c>
      <c r="C506" t="s">
        <v>19</v>
      </c>
      <c r="D506" t="s">
        <v>21</v>
      </c>
      <c r="E506" t="s">
        <v>192</v>
      </c>
      <c r="F506" t="s">
        <v>26</v>
      </c>
      <c r="N506">
        <v>2.5499999999999998</v>
      </c>
      <c r="O506">
        <v>2.5499999999999998</v>
      </c>
      <c r="P506">
        <v>2.5499999999999998</v>
      </c>
      <c r="T506">
        <v>0</v>
      </c>
      <c r="U506">
        <v>500000000</v>
      </c>
      <c r="W506" t="s">
        <v>558</v>
      </c>
    </row>
    <row r="507" spans="1:23" ht="15" customHeight="1">
      <c r="A507" s="82" t="s">
        <v>56</v>
      </c>
      <c r="B507" t="s">
        <v>99</v>
      </c>
      <c r="C507" t="s">
        <v>19</v>
      </c>
      <c r="D507" t="s">
        <v>21</v>
      </c>
      <c r="E507" t="s">
        <v>192</v>
      </c>
      <c r="F507" t="s">
        <v>26</v>
      </c>
      <c r="N507">
        <v>0</v>
      </c>
      <c r="O507">
        <v>0</v>
      </c>
      <c r="P507">
        <v>0</v>
      </c>
      <c r="T507">
        <v>0</v>
      </c>
      <c r="U507">
        <v>500000000</v>
      </c>
      <c r="W507" t="s">
        <v>558</v>
      </c>
    </row>
    <row r="508" spans="1:23" ht="15" customHeight="1">
      <c r="A508" s="82" t="s">
        <v>56</v>
      </c>
      <c r="B508" t="s">
        <v>101</v>
      </c>
      <c r="C508" t="s">
        <v>19</v>
      </c>
      <c r="D508" t="s">
        <v>21</v>
      </c>
      <c r="E508" t="s">
        <v>192</v>
      </c>
      <c r="F508" t="s">
        <v>26</v>
      </c>
      <c r="N508">
        <v>0.76</v>
      </c>
      <c r="O508">
        <v>0</v>
      </c>
      <c r="P508">
        <v>500000000</v>
      </c>
      <c r="T508">
        <v>0</v>
      </c>
      <c r="U508">
        <v>500000000</v>
      </c>
      <c r="W508" t="s">
        <v>559</v>
      </c>
    </row>
    <row r="509" spans="1:23" ht="15" customHeight="1">
      <c r="A509" s="82" t="s">
        <v>56</v>
      </c>
      <c r="B509" t="s">
        <v>102</v>
      </c>
      <c r="C509" t="s">
        <v>19</v>
      </c>
      <c r="D509" t="s">
        <v>21</v>
      </c>
      <c r="E509" t="s">
        <v>192</v>
      </c>
      <c r="F509" t="s">
        <v>26</v>
      </c>
      <c r="N509">
        <v>0.76</v>
      </c>
      <c r="O509">
        <v>0</v>
      </c>
      <c r="P509">
        <v>500000000</v>
      </c>
      <c r="T509">
        <v>0</v>
      </c>
      <c r="U509">
        <v>500000000</v>
      </c>
      <c r="W509" t="s">
        <v>559</v>
      </c>
    </row>
    <row r="510" spans="1:23" ht="15" customHeight="1">
      <c r="A510" s="82" t="s">
        <v>56</v>
      </c>
      <c r="B510" t="s">
        <v>116</v>
      </c>
      <c r="C510" t="s">
        <v>19</v>
      </c>
      <c r="D510" t="s">
        <v>21</v>
      </c>
      <c r="E510" t="s">
        <v>192</v>
      </c>
      <c r="F510" t="s">
        <v>26</v>
      </c>
      <c r="N510">
        <v>2.5099999999999998</v>
      </c>
      <c r="T510">
        <v>0</v>
      </c>
      <c r="U510">
        <v>500000000</v>
      </c>
      <c r="W510" t="s">
        <v>557</v>
      </c>
    </row>
    <row r="511" spans="1:23" ht="15" customHeight="1">
      <c r="A511" s="82" t="s">
        <v>56</v>
      </c>
      <c r="B511" t="s">
        <v>92</v>
      </c>
      <c r="C511" t="s">
        <v>19</v>
      </c>
      <c r="D511" t="s">
        <v>21</v>
      </c>
      <c r="E511" t="s">
        <v>192</v>
      </c>
      <c r="F511" t="s">
        <v>26</v>
      </c>
      <c r="N511">
        <v>6.62</v>
      </c>
      <c r="O511">
        <v>5.1100000000000003</v>
      </c>
      <c r="P511">
        <v>500000000</v>
      </c>
      <c r="T511">
        <v>0</v>
      </c>
      <c r="U511">
        <v>500000000</v>
      </c>
      <c r="W511" t="s">
        <v>559</v>
      </c>
    </row>
    <row r="512" spans="1:23" ht="15" customHeight="1">
      <c r="A512" s="82" t="s">
        <v>56</v>
      </c>
      <c r="B512" t="s">
        <v>95</v>
      </c>
      <c r="C512" t="s">
        <v>19</v>
      </c>
      <c r="D512" t="s">
        <v>21</v>
      </c>
      <c r="E512" t="s">
        <v>192</v>
      </c>
      <c r="F512" t="s">
        <v>26</v>
      </c>
      <c r="N512">
        <v>2.5499999999999998</v>
      </c>
      <c r="O512">
        <v>2.5499999999999998</v>
      </c>
      <c r="P512">
        <v>2.5499999999999998</v>
      </c>
      <c r="T512">
        <v>0</v>
      </c>
      <c r="U512">
        <v>500000000</v>
      </c>
      <c r="W512" t="s">
        <v>558</v>
      </c>
    </row>
    <row r="513" spans="1:23" ht="15" customHeight="1">
      <c r="A513" s="82" t="s">
        <v>56</v>
      </c>
      <c r="B513" t="s">
        <v>94</v>
      </c>
      <c r="C513" t="s">
        <v>19</v>
      </c>
      <c r="D513" t="s">
        <v>21</v>
      </c>
      <c r="E513" t="s">
        <v>192</v>
      </c>
      <c r="F513" t="s">
        <v>26</v>
      </c>
      <c r="N513">
        <v>5.1100000000000003</v>
      </c>
      <c r="O513">
        <v>5.1100000000000003</v>
      </c>
      <c r="P513">
        <v>5.1100000000000003</v>
      </c>
      <c r="T513">
        <v>0</v>
      </c>
      <c r="U513">
        <v>500000000</v>
      </c>
      <c r="W513" t="s">
        <v>558</v>
      </c>
    </row>
    <row r="514" spans="1:23" ht="15" customHeight="1">
      <c r="A514" s="82" t="s">
        <v>56</v>
      </c>
      <c r="B514" t="s">
        <v>97</v>
      </c>
      <c r="C514" t="s">
        <v>19</v>
      </c>
      <c r="D514" t="s">
        <v>21</v>
      </c>
      <c r="E514" t="s">
        <v>192</v>
      </c>
      <c r="F514" t="s">
        <v>26</v>
      </c>
      <c r="N514">
        <v>2.5499999999999998</v>
      </c>
      <c r="O514">
        <v>2.5499999999999998</v>
      </c>
      <c r="P514">
        <v>2.5499999999999998</v>
      </c>
      <c r="T514">
        <v>0</v>
      </c>
      <c r="U514">
        <v>500000000</v>
      </c>
      <c r="W514" t="s">
        <v>558</v>
      </c>
    </row>
    <row r="515" spans="1:23" ht="15" customHeight="1">
      <c r="A515" s="82" t="s">
        <v>56</v>
      </c>
      <c r="B515" t="s">
        <v>100</v>
      </c>
      <c r="C515" t="s">
        <v>19</v>
      </c>
      <c r="D515" t="s">
        <v>21</v>
      </c>
      <c r="E515" t="s">
        <v>192</v>
      </c>
      <c r="F515" t="s">
        <v>26</v>
      </c>
      <c r="N515">
        <v>1.52</v>
      </c>
      <c r="O515">
        <v>0</v>
      </c>
      <c r="P515">
        <v>500000000</v>
      </c>
      <c r="T515">
        <v>0</v>
      </c>
      <c r="U515">
        <v>500000000</v>
      </c>
      <c r="W515" t="s">
        <v>559</v>
      </c>
    </row>
    <row r="516" spans="1:23" ht="15" customHeight="1">
      <c r="A516" s="82" t="s">
        <v>56</v>
      </c>
      <c r="B516" t="s">
        <v>91</v>
      </c>
      <c r="C516" t="s">
        <v>19</v>
      </c>
      <c r="D516" t="s">
        <v>21</v>
      </c>
      <c r="E516" t="s">
        <v>192</v>
      </c>
      <c r="F516" t="s">
        <v>26</v>
      </c>
      <c r="N516">
        <v>6.62</v>
      </c>
      <c r="O516">
        <v>5.1100000000000003</v>
      </c>
      <c r="P516">
        <v>500000000</v>
      </c>
      <c r="T516">
        <v>0</v>
      </c>
      <c r="U516">
        <v>500000000</v>
      </c>
      <c r="W516" t="s">
        <v>559</v>
      </c>
    </row>
    <row r="517" spans="1:23" ht="15" customHeight="1">
      <c r="A517" s="82" t="s">
        <v>56</v>
      </c>
      <c r="B517" t="s">
        <v>90</v>
      </c>
      <c r="C517" t="s">
        <v>19</v>
      </c>
      <c r="D517" t="s">
        <v>21</v>
      </c>
      <c r="E517" t="s">
        <v>192</v>
      </c>
      <c r="F517" t="s">
        <v>26</v>
      </c>
      <c r="N517">
        <v>6.62</v>
      </c>
      <c r="O517">
        <v>5.1100000000000003</v>
      </c>
      <c r="P517">
        <v>500000000</v>
      </c>
      <c r="T517">
        <v>0</v>
      </c>
      <c r="U517">
        <v>500000000</v>
      </c>
      <c r="W517" t="s">
        <v>559</v>
      </c>
    </row>
    <row r="518" spans="1:23" ht="15" customHeight="1">
      <c r="A518" s="82" t="s">
        <v>59</v>
      </c>
      <c r="B518" t="s">
        <v>93</v>
      </c>
      <c r="C518" t="s">
        <v>19</v>
      </c>
      <c r="D518" t="s">
        <v>21</v>
      </c>
      <c r="E518" t="s">
        <v>192</v>
      </c>
      <c r="F518" t="s">
        <v>26</v>
      </c>
      <c r="N518">
        <v>0</v>
      </c>
      <c r="O518">
        <v>0</v>
      </c>
      <c r="P518">
        <v>0</v>
      </c>
      <c r="T518">
        <v>0</v>
      </c>
      <c r="U518">
        <v>500000000</v>
      </c>
      <c r="W518" t="s">
        <v>558</v>
      </c>
    </row>
    <row r="519" spans="1:23" ht="15" customHeight="1">
      <c r="A519" s="82" t="s">
        <v>59</v>
      </c>
      <c r="B519" t="s">
        <v>98</v>
      </c>
      <c r="C519" t="s">
        <v>19</v>
      </c>
      <c r="D519" t="s">
        <v>21</v>
      </c>
      <c r="E519" t="s">
        <v>192</v>
      </c>
      <c r="F519" t="s">
        <v>26</v>
      </c>
      <c r="G519" t="s">
        <v>475</v>
      </c>
      <c r="H519" t="s">
        <v>472</v>
      </c>
      <c r="I519" t="s">
        <v>449</v>
      </c>
      <c r="J519" t="s">
        <v>447</v>
      </c>
      <c r="K519" t="s">
        <v>476</v>
      </c>
      <c r="L519" t="s">
        <v>474</v>
      </c>
      <c r="M519" t="s">
        <v>449</v>
      </c>
      <c r="N519">
        <v>2.5499999999999998</v>
      </c>
      <c r="T519">
        <v>0</v>
      </c>
      <c r="U519">
        <v>500000000</v>
      </c>
      <c r="W519" t="s">
        <v>557</v>
      </c>
    </row>
    <row r="520" spans="1:23" ht="15" customHeight="1">
      <c r="A520" s="82" t="s">
        <v>59</v>
      </c>
      <c r="B520" t="s">
        <v>96</v>
      </c>
      <c r="C520" t="s">
        <v>19</v>
      </c>
      <c r="D520" t="s">
        <v>21</v>
      </c>
      <c r="E520" t="s">
        <v>192</v>
      </c>
      <c r="F520" t="s">
        <v>26</v>
      </c>
      <c r="G520" t="s">
        <v>471</v>
      </c>
      <c r="H520" t="s">
        <v>472</v>
      </c>
      <c r="I520" t="s">
        <v>449</v>
      </c>
      <c r="J520" t="s">
        <v>447</v>
      </c>
      <c r="K520" t="s">
        <v>473</v>
      </c>
      <c r="L520" t="s">
        <v>474</v>
      </c>
      <c r="M520" t="s">
        <v>449</v>
      </c>
      <c r="N520">
        <v>2.5499999999999998</v>
      </c>
      <c r="T520">
        <v>0</v>
      </c>
      <c r="U520">
        <v>500000000</v>
      </c>
      <c r="W520" t="s">
        <v>557</v>
      </c>
    </row>
    <row r="521" spans="1:23" ht="15" customHeight="1">
      <c r="A521" s="82" t="s">
        <v>59</v>
      </c>
      <c r="B521" t="s">
        <v>99</v>
      </c>
      <c r="C521" t="s">
        <v>19</v>
      </c>
      <c r="D521" t="s">
        <v>21</v>
      </c>
      <c r="E521" t="s">
        <v>192</v>
      </c>
      <c r="F521" t="s">
        <v>26</v>
      </c>
      <c r="N521">
        <v>0</v>
      </c>
      <c r="O521">
        <v>0</v>
      </c>
      <c r="P521">
        <v>0</v>
      </c>
      <c r="T521">
        <v>0</v>
      </c>
      <c r="U521">
        <v>500000000</v>
      </c>
      <c r="W521" t="s">
        <v>558</v>
      </c>
    </row>
    <row r="522" spans="1:23" ht="15" customHeight="1">
      <c r="A522" s="82" t="s">
        <v>59</v>
      </c>
      <c r="B522" t="s">
        <v>101</v>
      </c>
      <c r="C522" t="s">
        <v>19</v>
      </c>
      <c r="D522" t="s">
        <v>21</v>
      </c>
      <c r="E522" t="s">
        <v>192</v>
      </c>
      <c r="F522" t="s">
        <v>26</v>
      </c>
      <c r="N522">
        <v>0</v>
      </c>
      <c r="O522">
        <v>0</v>
      </c>
      <c r="P522">
        <v>0</v>
      </c>
      <c r="T522">
        <v>0</v>
      </c>
      <c r="U522">
        <v>500000000</v>
      </c>
      <c r="W522" t="s">
        <v>558</v>
      </c>
    </row>
    <row r="523" spans="1:23" ht="15" customHeight="1">
      <c r="A523" s="82" t="s">
        <v>59</v>
      </c>
      <c r="B523" t="s">
        <v>102</v>
      </c>
      <c r="C523" t="s">
        <v>19</v>
      </c>
      <c r="D523" t="s">
        <v>21</v>
      </c>
      <c r="E523" t="s">
        <v>192</v>
      </c>
      <c r="F523" t="s">
        <v>26</v>
      </c>
      <c r="N523">
        <v>0</v>
      </c>
      <c r="O523">
        <v>0</v>
      </c>
      <c r="P523">
        <v>0</v>
      </c>
      <c r="T523">
        <v>0</v>
      </c>
      <c r="U523">
        <v>500000000</v>
      </c>
      <c r="W523" t="s">
        <v>558</v>
      </c>
    </row>
    <row r="524" spans="1:23" ht="15" customHeight="1">
      <c r="A524" s="82" t="s">
        <v>59</v>
      </c>
      <c r="B524" t="s">
        <v>116</v>
      </c>
      <c r="C524" t="s">
        <v>19</v>
      </c>
      <c r="D524" t="s">
        <v>21</v>
      </c>
      <c r="E524" t="s">
        <v>192</v>
      </c>
      <c r="F524" t="s">
        <v>26</v>
      </c>
      <c r="G524" t="s">
        <v>170</v>
      </c>
      <c r="H524" t="s">
        <v>133</v>
      </c>
      <c r="J524" t="s">
        <v>125</v>
      </c>
      <c r="K524" t="s">
        <v>134</v>
      </c>
      <c r="L524" t="s">
        <v>135</v>
      </c>
      <c r="M524" t="s">
        <v>128</v>
      </c>
      <c r="N524">
        <v>2.1</v>
      </c>
      <c r="Q524">
        <v>2.1</v>
      </c>
      <c r="R524">
        <v>0.1</v>
      </c>
      <c r="S524">
        <v>0.1</v>
      </c>
      <c r="T524">
        <v>0</v>
      </c>
      <c r="U524">
        <v>500000000</v>
      </c>
      <c r="V524">
        <v>0</v>
      </c>
      <c r="W524" t="s">
        <v>556</v>
      </c>
    </row>
    <row r="525" spans="1:23" ht="15" customHeight="1">
      <c r="A525" s="82" t="s">
        <v>59</v>
      </c>
      <c r="B525" t="s">
        <v>92</v>
      </c>
      <c r="C525" t="s">
        <v>19</v>
      </c>
      <c r="D525" t="s">
        <v>21</v>
      </c>
      <c r="E525" t="s">
        <v>192</v>
      </c>
      <c r="F525" t="s">
        <v>26</v>
      </c>
      <c r="N525">
        <v>5.1100000000000003</v>
      </c>
      <c r="T525">
        <v>0</v>
      </c>
      <c r="U525">
        <v>500000000</v>
      </c>
      <c r="W525" t="s">
        <v>557</v>
      </c>
    </row>
    <row r="526" spans="1:23" ht="15" customHeight="1">
      <c r="A526" s="82" t="s">
        <v>59</v>
      </c>
      <c r="B526" t="s">
        <v>95</v>
      </c>
      <c r="C526" t="s">
        <v>19</v>
      </c>
      <c r="D526" t="s">
        <v>21</v>
      </c>
      <c r="E526" t="s">
        <v>192</v>
      </c>
      <c r="F526" t="s">
        <v>26</v>
      </c>
      <c r="N526">
        <v>2.5499999999999998</v>
      </c>
      <c r="T526">
        <v>0</v>
      </c>
      <c r="U526">
        <v>500000000</v>
      </c>
      <c r="W526" t="s">
        <v>557</v>
      </c>
    </row>
    <row r="527" spans="1:23" ht="15" customHeight="1">
      <c r="A527" s="82" t="s">
        <v>59</v>
      </c>
      <c r="B527" t="s">
        <v>94</v>
      </c>
      <c r="C527" t="s">
        <v>19</v>
      </c>
      <c r="D527" t="s">
        <v>21</v>
      </c>
      <c r="E527" t="s">
        <v>192</v>
      </c>
      <c r="F527" t="s">
        <v>26</v>
      </c>
      <c r="N527">
        <v>5.1100000000000003</v>
      </c>
      <c r="T527">
        <v>0</v>
      </c>
      <c r="U527">
        <v>500000000</v>
      </c>
      <c r="W527" t="s">
        <v>557</v>
      </c>
    </row>
    <row r="528" spans="1:23" ht="15" customHeight="1">
      <c r="A528" s="82" t="s">
        <v>59</v>
      </c>
      <c r="B528" t="s">
        <v>97</v>
      </c>
      <c r="C528" t="s">
        <v>19</v>
      </c>
      <c r="D528" t="s">
        <v>21</v>
      </c>
      <c r="E528" t="s">
        <v>192</v>
      </c>
      <c r="F528" t="s">
        <v>26</v>
      </c>
      <c r="N528">
        <v>2.5499999999999998</v>
      </c>
      <c r="T528">
        <v>0</v>
      </c>
      <c r="U528">
        <v>500000000</v>
      </c>
      <c r="W528" t="s">
        <v>557</v>
      </c>
    </row>
    <row r="529" spans="1:23" ht="15" customHeight="1">
      <c r="A529" s="82" t="s">
        <v>59</v>
      </c>
      <c r="B529" t="s">
        <v>100</v>
      </c>
      <c r="C529" t="s">
        <v>19</v>
      </c>
      <c r="D529" t="s">
        <v>21</v>
      </c>
      <c r="E529" t="s">
        <v>192</v>
      </c>
      <c r="F529" t="s">
        <v>26</v>
      </c>
      <c r="N529">
        <v>0</v>
      </c>
      <c r="O529">
        <v>0</v>
      </c>
      <c r="P529">
        <v>0</v>
      </c>
      <c r="T529">
        <v>0</v>
      </c>
      <c r="U529">
        <v>500000000</v>
      </c>
      <c r="W529" t="s">
        <v>558</v>
      </c>
    </row>
    <row r="530" spans="1:23" ht="15" customHeight="1">
      <c r="A530" s="82" t="s">
        <v>59</v>
      </c>
      <c r="B530" t="s">
        <v>91</v>
      </c>
      <c r="C530" t="s">
        <v>19</v>
      </c>
      <c r="D530" t="s">
        <v>21</v>
      </c>
      <c r="E530" t="s">
        <v>192</v>
      </c>
      <c r="F530" t="s">
        <v>26</v>
      </c>
      <c r="N530">
        <v>5.1100000000000003</v>
      </c>
      <c r="T530">
        <v>0</v>
      </c>
      <c r="U530">
        <v>500000000</v>
      </c>
      <c r="W530" t="s">
        <v>557</v>
      </c>
    </row>
    <row r="531" spans="1:23" ht="15" customHeight="1">
      <c r="A531" s="82" t="s">
        <v>59</v>
      </c>
      <c r="B531" t="s">
        <v>90</v>
      </c>
      <c r="C531" t="s">
        <v>19</v>
      </c>
      <c r="D531" t="s">
        <v>21</v>
      </c>
      <c r="E531" t="s">
        <v>192</v>
      </c>
      <c r="F531" t="s">
        <v>26</v>
      </c>
      <c r="N531">
        <v>5.1100000000000003</v>
      </c>
      <c r="T531">
        <v>0</v>
      </c>
      <c r="U531">
        <v>500000000</v>
      </c>
      <c r="W531" t="s">
        <v>557</v>
      </c>
    </row>
    <row r="532" spans="1:23" ht="15" customHeight="1">
      <c r="A532" s="82" t="s">
        <v>60</v>
      </c>
      <c r="B532" t="s">
        <v>93</v>
      </c>
      <c r="C532" t="s">
        <v>19</v>
      </c>
      <c r="D532" t="s">
        <v>21</v>
      </c>
      <c r="E532" t="s">
        <v>192</v>
      </c>
      <c r="F532" t="s">
        <v>26</v>
      </c>
      <c r="N532">
        <v>0</v>
      </c>
      <c r="O532">
        <v>0</v>
      </c>
      <c r="P532">
        <v>0</v>
      </c>
      <c r="T532">
        <v>0</v>
      </c>
      <c r="U532">
        <v>500000000</v>
      </c>
      <c r="W532" t="s">
        <v>558</v>
      </c>
    </row>
    <row r="533" spans="1:23" ht="15" customHeight="1">
      <c r="A533" s="82" t="s">
        <v>60</v>
      </c>
      <c r="B533" t="s">
        <v>98</v>
      </c>
      <c r="C533" t="s">
        <v>19</v>
      </c>
      <c r="D533" t="s">
        <v>21</v>
      </c>
      <c r="E533" t="s">
        <v>192</v>
      </c>
      <c r="F533" t="s">
        <v>26</v>
      </c>
      <c r="N533">
        <v>0</v>
      </c>
      <c r="O533">
        <v>0</v>
      </c>
      <c r="P533">
        <v>0</v>
      </c>
      <c r="T533">
        <v>0</v>
      </c>
      <c r="U533">
        <v>500000000</v>
      </c>
      <c r="W533" t="s">
        <v>558</v>
      </c>
    </row>
    <row r="534" spans="1:23" ht="15" customHeight="1">
      <c r="A534" s="82" t="s">
        <v>60</v>
      </c>
      <c r="B534" t="s">
        <v>96</v>
      </c>
      <c r="C534" t="s">
        <v>19</v>
      </c>
      <c r="D534" t="s">
        <v>21</v>
      </c>
      <c r="E534" t="s">
        <v>192</v>
      </c>
      <c r="F534" t="s">
        <v>26</v>
      </c>
      <c r="N534">
        <v>0</v>
      </c>
      <c r="O534">
        <v>0</v>
      </c>
      <c r="P534">
        <v>0</v>
      </c>
      <c r="T534">
        <v>0</v>
      </c>
      <c r="U534">
        <v>500000000</v>
      </c>
      <c r="W534" t="s">
        <v>558</v>
      </c>
    </row>
    <row r="535" spans="1:23" ht="15" customHeight="1">
      <c r="A535" s="82" t="s">
        <v>60</v>
      </c>
      <c r="B535" t="s">
        <v>99</v>
      </c>
      <c r="C535" t="s">
        <v>19</v>
      </c>
      <c r="D535" t="s">
        <v>21</v>
      </c>
      <c r="E535" t="s">
        <v>192</v>
      </c>
      <c r="F535" t="s">
        <v>26</v>
      </c>
      <c r="N535">
        <v>0</v>
      </c>
      <c r="O535">
        <v>0</v>
      </c>
      <c r="P535">
        <v>0</v>
      </c>
      <c r="T535">
        <v>0</v>
      </c>
      <c r="U535">
        <v>500000000</v>
      </c>
      <c r="W535" t="s">
        <v>558</v>
      </c>
    </row>
    <row r="536" spans="1:23" ht="15" customHeight="1">
      <c r="A536" s="82" t="s">
        <v>60</v>
      </c>
      <c r="B536" t="s">
        <v>101</v>
      </c>
      <c r="C536" t="s">
        <v>19</v>
      </c>
      <c r="D536" t="s">
        <v>21</v>
      </c>
      <c r="E536" t="s">
        <v>192</v>
      </c>
      <c r="F536" t="s">
        <v>26</v>
      </c>
      <c r="N536">
        <v>0.76</v>
      </c>
      <c r="O536">
        <v>0</v>
      </c>
      <c r="P536">
        <v>500000000</v>
      </c>
      <c r="T536">
        <v>0</v>
      </c>
      <c r="U536">
        <v>500000000</v>
      </c>
      <c r="W536" t="s">
        <v>559</v>
      </c>
    </row>
    <row r="537" spans="1:23" ht="15" customHeight="1">
      <c r="A537" s="82" t="s">
        <v>60</v>
      </c>
      <c r="B537" t="s">
        <v>102</v>
      </c>
      <c r="C537" t="s">
        <v>19</v>
      </c>
      <c r="D537" t="s">
        <v>21</v>
      </c>
      <c r="E537" t="s">
        <v>192</v>
      </c>
      <c r="F537" t="s">
        <v>26</v>
      </c>
      <c r="N537">
        <v>0.76</v>
      </c>
      <c r="O537">
        <v>0</v>
      </c>
      <c r="P537">
        <v>500000000</v>
      </c>
      <c r="T537">
        <v>0</v>
      </c>
      <c r="U537">
        <v>500000000</v>
      </c>
      <c r="W537" t="s">
        <v>559</v>
      </c>
    </row>
    <row r="538" spans="1:23" ht="15" customHeight="1">
      <c r="A538" s="82" t="s">
        <v>60</v>
      </c>
      <c r="B538" t="s">
        <v>116</v>
      </c>
      <c r="C538" t="s">
        <v>19</v>
      </c>
      <c r="D538" t="s">
        <v>21</v>
      </c>
      <c r="E538" t="s">
        <v>192</v>
      </c>
      <c r="F538" t="s">
        <v>26</v>
      </c>
      <c r="G538" t="s">
        <v>194</v>
      </c>
      <c r="H538" t="s">
        <v>133</v>
      </c>
      <c r="J538" t="s">
        <v>125</v>
      </c>
      <c r="K538" t="s">
        <v>137</v>
      </c>
      <c r="L538" t="s">
        <v>135</v>
      </c>
      <c r="M538" t="s">
        <v>128</v>
      </c>
      <c r="N538">
        <v>0.41</v>
      </c>
      <c r="Q538">
        <v>0.41</v>
      </c>
      <c r="R538">
        <v>0.02</v>
      </c>
      <c r="S538">
        <v>0.1</v>
      </c>
      <c r="T538">
        <v>0</v>
      </c>
      <c r="U538">
        <v>500000000</v>
      </c>
      <c r="V538">
        <v>0</v>
      </c>
      <c r="W538" t="s">
        <v>556</v>
      </c>
    </row>
    <row r="539" spans="1:23" ht="15" customHeight="1">
      <c r="A539" s="82" t="s">
        <v>60</v>
      </c>
      <c r="B539" t="s">
        <v>92</v>
      </c>
      <c r="C539" t="s">
        <v>19</v>
      </c>
      <c r="D539" t="s">
        <v>21</v>
      </c>
      <c r="E539" t="s">
        <v>192</v>
      </c>
      <c r="F539" t="s">
        <v>26</v>
      </c>
      <c r="N539">
        <v>1.52</v>
      </c>
      <c r="O539">
        <v>0</v>
      </c>
      <c r="P539">
        <v>500000000</v>
      </c>
      <c r="T539">
        <v>0</v>
      </c>
      <c r="U539">
        <v>500000000</v>
      </c>
      <c r="W539" t="s">
        <v>559</v>
      </c>
    </row>
    <row r="540" spans="1:23" ht="15" customHeight="1">
      <c r="A540" s="82" t="s">
        <v>60</v>
      </c>
      <c r="B540" t="s">
        <v>95</v>
      </c>
      <c r="C540" t="s">
        <v>19</v>
      </c>
      <c r="D540" t="s">
        <v>21</v>
      </c>
      <c r="E540" t="s">
        <v>192</v>
      </c>
      <c r="F540" t="s">
        <v>26</v>
      </c>
      <c r="N540">
        <v>0</v>
      </c>
      <c r="O540">
        <v>0</v>
      </c>
      <c r="P540">
        <v>0</v>
      </c>
      <c r="T540">
        <v>0</v>
      </c>
      <c r="U540">
        <v>500000000</v>
      </c>
      <c r="W540" t="s">
        <v>558</v>
      </c>
    </row>
    <row r="541" spans="1:23" ht="15" customHeight="1">
      <c r="A541" s="82" t="s">
        <v>60</v>
      </c>
      <c r="B541" t="s">
        <v>94</v>
      </c>
      <c r="C541" t="s">
        <v>19</v>
      </c>
      <c r="D541" t="s">
        <v>21</v>
      </c>
      <c r="E541" t="s">
        <v>192</v>
      </c>
      <c r="F541" t="s">
        <v>26</v>
      </c>
      <c r="N541">
        <v>0</v>
      </c>
      <c r="O541">
        <v>0</v>
      </c>
      <c r="P541">
        <v>0</v>
      </c>
      <c r="T541">
        <v>0</v>
      </c>
      <c r="U541">
        <v>500000000</v>
      </c>
      <c r="W541" t="s">
        <v>558</v>
      </c>
    </row>
    <row r="542" spans="1:23" ht="15" customHeight="1">
      <c r="A542" s="82" t="s">
        <v>60</v>
      </c>
      <c r="B542" t="s">
        <v>97</v>
      </c>
      <c r="C542" t="s">
        <v>19</v>
      </c>
      <c r="D542" t="s">
        <v>21</v>
      </c>
      <c r="E542" t="s">
        <v>192</v>
      </c>
      <c r="F542" t="s">
        <v>26</v>
      </c>
      <c r="N542">
        <v>0</v>
      </c>
      <c r="O542">
        <v>0</v>
      </c>
      <c r="P542">
        <v>0</v>
      </c>
      <c r="T542">
        <v>0</v>
      </c>
      <c r="U542">
        <v>500000000</v>
      </c>
      <c r="W542" t="s">
        <v>558</v>
      </c>
    </row>
    <row r="543" spans="1:23" ht="15" customHeight="1">
      <c r="A543" s="82" t="s">
        <v>60</v>
      </c>
      <c r="B543" t="s">
        <v>100</v>
      </c>
      <c r="C543" t="s">
        <v>19</v>
      </c>
      <c r="D543" t="s">
        <v>21</v>
      </c>
      <c r="E543" t="s">
        <v>192</v>
      </c>
      <c r="F543" t="s">
        <v>26</v>
      </c>
      <c r="G543" t="s">
        <v>477</v>
      </c>
      <c r="H543" t="s">
        <v>453</v>
      </c>
      <c r="I543" t="s">
        <v>449</v>
      </c>
      <c r="J543" t="s">
        <v>447</v>
      </c>
      <c r="K543" t="s">
        <v>478</v>
      </c>
      <c r="L543" t="s">
        <v>474</v>
      </c>
      <c r="M543" t="s">
        <v>449</v>
      </c>
      <c r="N543">
        <v>1.52</v>
      </c>
      <c r="O543">
        <v>0</v>
      </c>
      <c r="P543">
        <v>500000000</v>
      </c>
      <c r="T543">
        <v>0</v>
      </c>
      <c r="U543">
        <v>500000000</v>
      </c>
      <c r="W543" t="s">
        <v>559</v>
      </c>
    </row>
    <row r="544" spans="1:23" ht="15" customHeight="1">
      <c r="A544" s="82" t="s">
        <v>60</v>
      </c>
      <c r="B544" t="s">
        <v>91</v>
      </c>
      <c r="C544" t="s">
        <v>19</v>
      </c>
      <c r="D544" t="s">
        <v>21</v>
      </c>
      <c r="E544" t="s">
        <v>192</v>
      </c>
      <c r="F544" t="s">
        <v>26</v>
      </c>
      <c r="N544">
        <v>1.52</v>
      </c>
      <c r="O544">
        <v>0</v>
      </c>
      <c r="P544">
        <v>500000000</v>
      </c>
      <c r="T544">
        <v>0</v>
      </c>
      <c r="U544">
        <v>500000000</v>
      </c>
      <c r="W544" t="s">
        <v>559</v>
      </c>
    </row>
    <row r="545" spans="1:23" ht="15" customHeight="1">
      <c r="A545" s="82" t="s">
        <v>60</v>
      </c>
      <c r="B545" t="s">
        <v>90</v>
      </c>
      <c r="C545" t="s">
        <v>19</v>
      </c>
      <c r="D545" t="s">
        <v>21</v>
      </c>
      <c r="E545" t="s">
        <v>192</v>
      </c>
      <c r="F545" t="s">
        <v>26</v>
      </c>
      <c r="N545">
        <v>1.52</v>
      </c>
      <c r="O545">
        <v>0</v>
      </c>
      <c r="P545">
        <v>500000000</v>
      </c>
      <c r="T545">
        <v>0</v>
      </c>
      <c r="U545">
        <v>500000000</v>
      </c>
      <c r="W545" t="s">
        <v>559</v>
      </c>
    </row>
    <row r="546" spans="1:23" ht="15" customHeight="1">
      <c r="A546" s="82" t="s">
        <v>61</v>
      </c>
      <c r="B546" t="s">
        <v>93</v>
      </c>
      <c r="C546" t="s">
        <v>19</v>
      </c>
      <c r="D546" t="s">
        <v>21</v>
      </c>
      <c r="E546" t="s">
        <v>192</v>
      </c>
      <c r="F546" t="s">
        <v>26</v>
      </c>
      <c r="N546">
        <v>0</v>
      </c>
      <c r="O546">
        <v>0</v>
      </c>
      <c r="P546">
        <v>0</v>
      </c>
      <c r="T546">
        <v>0</v>
      </c>
      <c r="U546">
        <v>500000000</v>
      </c>
      <c r="W546" t="s">
        <v>558</v>
      </c>
    </row>
    <row r="547" spans="1:23" ht="15" customHeight="1">
      <c r="A547" s="82" t="s">
        <v>61</v>
      </c>
      <c r="B547" t="s">
        <v>98</v>
      </c>
      <c r="C547" t="s">
        <v>19</v>
      </c>
      <c r="D547" t="s">
        <v>21</v>
      </c>
      <c r="E547" t="s">
        <v>192</v>
      </c>
      <c r="F547" t="s">
        <v>26</v>
      </c>
      <c r="N547">
        <v>0</v>
      </c>
      <c r="O547">
        <v>0</v>
      </c>
      <c r="P547">
        <v>0</v>
      </c>
      <c r="T547">
        <v>0</v>
      </c>
      <c r="U547">
        <v>500000000</v>
      </c>
      <c r="W547" t="s">
        <v>558</v>
      </c>
    </row>
    <row r="548" spans="1:23" ht="15" customHeight="1">
      <c r="A548" s="82" t="s">
        <v>61</v>
      </c>
      <c r="B548" t="s">
        <v>96</v>
      </c>
      <c r="C548" t="s">
        <v>19</v>
      </c>
      <c r="D548" t="s">
        <v>21</v>
      </c>
      <c r="E548" t="s">
        <v>192</v>
      </c>
      <c r="F548" t="s">
        <v>26</v>
      </c>
      <c r="N548">
        <v>0</v>
      </c>
      <c r="O548">
        <v>0</v>
      </c>
      <c r="P548">
        <v>0</v>
      </c>
      <c r="T548">
        <v>0</v>
      </c>
      <c r="U548">
        <v>500000000</v>
      </c>
      <c r="W548" t="s">
        <v>558</v>
      </c>
    </row>
    <row r="549" spans="1:23" ht="15" customHeight="1">
      <c r="A549" s="82" t="s">
        <v>61</v>
      </c>
      <c r="B549" t="s">
        <v>99</v>
      </c>
      <c r="C549" t="s">
        <v>19</v>
      </c>
      <c r="D549" t="s">
        <v>21</v>
      </c>
      <c r="E549" t="s">
        <v>192</v>
      </c>
      <c r="F549" t="s">
        <v>26</v>
      </c>
      <c r="N549">
        <v>0</v>
      </c>
      <c r="O549">
        <v>0</v>
      </c>
      <c r="P549">
        <v>0</v>
      </c>
      <c r="T549">
        <v>0</v>
      </c>
      <c r="U549">
        <v>500000000</v>
      </c>
      <c r="W549" t="s">
        <v>558</v>
      </c>
    </row>
    <row r="550" spans="1:23" ht="15" customHeight="1">
      <c r="A550" s="82" t="s">
        <v>61</v>
      </c>
      <c r="B550" t="s">
        <v>101</v>
      </c>
      <c r="C550" t="s">
        <v>19</v>
      </c>
      <c r="D550" t="s">
        <v>21</v>
      </c>
      <c r="E550" t="s">
        <v>192</v>
      </c>
      <c r="F550" t="s">
        <v>26</v>
      </c>
      <c r="N550">
        <v>0</v>
      </c>
      <c r="O550">
        <v>0</v>
      </c>
      <c r="P550">
        <v>0</v>
      </c>
      <c r="T550">
        <v>0</v>
      </c>
      <c r="U550">
        <v>500000000</v>
      </c>
      <c r="W550" t="s">
        <v>558</v>
      </c>
    </row>
    <row r="551" spans="1:23" ht="15" customHeight="1">
      <c r="A551" s="82" t="s">
        <v>61</v>
      </c>
      <c r="B551" t="s">
        <v>102</v>
      </c>
      <c r="C551" t="s">
        <v>19</v>
      </c>
      <c r="D551" t="s">
        <v>21</v>
      </c>
      <c r="E551" t="s">
        <v>192</v>
      </c>
      <c r="F551" t="s">
        <v>26</v>
      </c>
      <c r="N551">
        <v>0</v>
      </c>
      <c r="O551">
        <v>0</v>
      </c>
      <c r="P551">
        <v>0</v>
      </c>
      <c r="T551">
        <v>0</v>
      </c>
      <c r="U551">
        <v>500000000</v>
      </c>
      <c r="W551" t="s">
        <v>558</v>
      </c>
    </row>
    <row r="552" spans="1:23" ht="15" customHeight="1">
      <c r="A552" s="82" t="s">
        <v>61</v>
      </c>
      <c r="B552" t="s">
        <v>116</v>
      </c>
      <c r="C552" t="s">
        <v>19</v>
      </c>
      <c r="D552" t="s">
        <v>21</v>
      </c>
      <c r="E552" t="s">
        <v>192</v>
      </c>
      <c r="F552" t="s">
        <v>26</v>
      </c>
      <c r="G552" t="s">
        <v>138</v>
      </c>
      <c r="H552" t="s">
        <v>133</v>
      </c>
      <c r="I552" t="s">
        <v>139</v>
      </c>
      <c r="J552" t="s">
        <v>125</v>
      </c>
      <c r="K552" t="s">
        <v>140</v>
      </c>
      <c r="L552" t="s">
        <v>135</v>
      </c>
      <c r="M552" t="s">
        <v>128</v>
      </c>
      <c r="N552">
        <v>0.18</v>
      </c>
      <c r="Q552">
        <v>0.18</v>
      </c>
      <c r="R552">
        <v>0.01</v>
      </c>
      <c r="S552">
        <v>0.1</v>
      </c>
      <c r="T552">
        <v>0</v>
      </c>
      <c r="U552">
        <v>500000000</v>
      </c>
      <c r="V552">
        <v>0</v>
      </c>
      <c r="W552" t="s">
        <v>556</v>
      </c>
    </row>
    <row r="553" spans="1:23" ht="15" customHeight="1">
      <c r="A553" s="82" t="s">
        <v>61</v>
      </c>
      <c r="B553" t="s">
        <v>92</v>
      </c>
      <c r="C553" t="s">
        <v>19</v>
      </c>
      <c r="D553" t="s">
        <v>21</v>
      </c>
      <c r="E553" t="s">
        <v>192</v>
      </c>
      <c r="F553" t="s">
        <v>26</v>
      </c>
      <c r="N553">
        <v>0</v>
      </c>
      <c r="T553">
        <v>0</v>
      </c>
      <c r="U553">
        <v>500000000</v>
      </c>
      <c r="W553" t="s">
        <v>557</v>
      </c>
    </row>
    <row r="554" spans="1:23" ht="15" customHeight="1">
      <c r="A554" s="82" t="s">
        <v>61</v>
      </c>
      <c r="B554" t="s">
        <v>95</v>
      </c>
      <c r="C554" t="s">
        <v>19</v>
      </c>
      <c r="D554" t="s">
        <v>21</v>
      </c>
      <c r="E554" t="s">
        <v>192</v>
      </c>
      <c r="F554" t="s">
        <v>26</v>
      </c>
      <c r="N554">
        <v>0</v>
      </c>
      <c r="O554">
        <v>0</v>
      </c>
      <c r="P554">
        <v>0</v>
      </c>
      <c r="T554">
        <v>0</v>
      </c>
      <c r="U554">
        <v>500000000</v>
      </c>
      <c r="W554" t="s">
        <v>558</v>
      </c>
    </row>
    <row r="555" spans="1:23" ht="15" customHeight="1">
      <c r="A555" s="82" t="s">
        <v>61</v>
      </c>
      <c r="B555" t="s">
        <v>94</v>
      </c>
      <c r="C555" t="s">
        <v>19</v>
      </c>
      <c r="D555" t="s">
        <v>21</v>
      </c>
      <c r="E555" t="s">
        <v>192</v>
      </c>
      <c r="F555" t="s">
        <v>26</v>
      </c>
      <c r="N555">
        <v>0</v>
      </c>
      <c r="O555">
        <v>0</v>
      </c>
      <c r="P555">
        <v>0</v>
      </c>
      <c r="T555">
        <v>0</v>
      </c>
      <c r="U555">
        <v>500000000</v>
      </c>
      <c r="W555" t="s">
        <v>558</v>
      </c>
    </row>
    <row r="556" spans="1:23" ht="15" customHeight="1">
      <c r="A556" s="82" t="s">
        <v>61</v>
      </c>
      <c r="B556" t="s">
        <v>97</v>
      </c>
      <c r="C556" t="s">
        <v>19</v>
      </c>
      <c r="D556" t="s">
        <v>21</v>
      </c>
      <c r="E556" t="s">
        <v>192</v>
      </c>
      <c r="F556" t="s">
        <v>26</v>
      </c>
      <c r="N556">
        <v>0</v>
      </c>
      <c r="O556">
        <v>0</v>
      </c>
      <c r="P556">
        <v>0</v>
      </c>
      <c r="T556">
        <v>0</v>
      </c>
      <c r="U556">
        <v>500000000</v>
      </c>
      <c r="W556" t="s">
        <v>558</v>
      </c>
    </row>
    <row r="557" spans="1:23" ht="15" customHeight="1">
      <c r="A557" s="82" t="s">
        <v>61</v>
      </c>
      <c r="B557" t="s">
        <v>100</v>
      </c>
      <c r="C557" t="s">
        <v>19</v>
      </c>
      <c r="D557" t="s">
        <v>21</v>
      </c>
      <c r="E557" t="s">
        <v>192</v>
      </c>
      <c r="F557" t="s">
        <v>26</v>
      </c>
      <c r="N557">
        <v>0</v>
      </c>
      <c r="O557">
        <v>0</v>
      </c>
      <c r="P557">
        <v>0</v>
      </c>
      <c r="T557">
        <v>0</v>
      </c>
      <c r="U557">
        <v>500000000</v>
      </c>
      <c r="W557" t="s">
        <v>558</v>
      </c>
    </row>
    <row r="558" spans="1:23" ht="15" customHeight="1">
      <c r="A558" s="82" t="s">
        <v>61</v>
      </c>
      <c r="B558" t="s">
        <v>91</v>
      </c>
      <c r="C558" t="s">
        <v>19</v>
      </c>
      <c r="D558" t="s">
        <v>21</v>
      </c>
      <c r="E558" t="s">
        <v>192</v>
      </c>
      <c r="F558" t="s">
        <v>26</v>
      </c>
      <c r="N558">
        <v>0.14000000000000001</v>
      </c>
      <c r="T558">
        <v>0</v>
      </c>
      <c r="U558">
        <v>500000000</v>
      </c>
      <c r="W558" t="s">
        <v>557</v>
      </c>
    </row>
    <row r="559" spans="1:23" ht="15" customHeight="1">
      <c r="A559" s="82" t="s">
        <v>61</v>
      </c>
      <c r="B559" t="s">
        <v>90</v>
      </c>
      <c r="C559" t="s">
        <v>19</v>
      </c>
      <c r="D559" t="s">
        <v>21</v>
      </c>
      <c r="E559" t="s">
        <v>192</v>
      </c>
      <c r="F559" t="s">
        <v>26</v>
      </c>
      <c r="N559">
        <v>0.14000000000000001</v>
      </c>
      <c r="T559">
        <v>0</v>
      </c>
      <c r="U559">
        <v>500000000</v>
      </c>
      <c r="W559" t="s">
        <v>557</v>
      </c>
    </row>
    <row r="560" spans="1:23" ht="15" customHeight="1">
      <c r="A560" s="82" t="s">
        <v>61</v>
      </c>
      <c r="B560" t="s">
        <v>105</v>
      </c>
      <c r="C560" t="s">
        <v>19</v>
      </c>
      <c r="D560" t="s">
        <v>21</v>
      </c>
      <c r="E560" t="s">
        <v>192</v>
      </c>
      <c r="F560" t="s">
        <v>26</v>
      </c>
      <c r="G560" t="s">
        <v>479</v>
      </c>
      <c r="H560" t="s">
        <v>453</v>
      </c>
      <c r="I560" t="s">
        <v>449</v>
      </c>
      <c r="J560" t="s">
        <v>447</v>
      </c>
      <c r="K560" t="s">
        <v>480</v>
      </c>
      <c r="L560" t="s">
        <v>474</v>
      </c>
      <c r="M560" t="s">
        <v>449</v>
      </c>
      <c r="N560">
        <v>0.14000000000000001</v>
      </c>
      <c r="T560">
        <v>0</v>
      </c>
      <c r="U560">
        <v>500000000</v>
      </c>
      <c r="W560" t="s">
        <v>557</v>
      </c>
    </row>
    <row r="561" spans="1:23" ht="15" customHeight="1">
      <c r="A561" s="82" t="s">
        <v>61</v>
      </c>
      <c r="B561" t="s">
        <v>103</v>
      </c>
      <c r="C561" t="s">
        <v>19</v>
      </c>
      <c r="D561" t="s">
        <v>21</v>
      </c>
      <c r="E561" t="s">
        <v>192</v>
      </c>
      <c r="F561" t="s">
        <v>26</v>
      </c>
      <c r="N561">
        <v>0.14000000000000001</v>
      </c>
      <c r="T561">
        <v>0</v>
      </c>
      <c r="U561">
        <v>500000000</v>
      </c>
      <c r="W561" t="s">
        <v>557</v>
      </c>
    </row>
    <row r="562" spans="1:23" ht="15" customHeight="1">
      <c r="A562" s="82" t="s">
        <v>63</v>
      </c>
      <c r="B562" t="s">
        <v>108</v>
      </c>
      <c r="C562" t="s">
        <v>19</v>
      </c>
      <c r="D562" t="s">
        <v>21</v>
      </c>
      <c r="E562" t="s">
        <v>192</v>
      </c>
      <c r="F562" t="s">
        <v>26</v>
      </c>
      <c r="N562">
        <v>0.12</v>
      </c>
      <c r="T562">
        <v>0</v>
      </c>
      <c r="U562">
        <v>500000000</v>
      </c>
      <c r="W562" t="s">
        <v>557</v>
      </c>
    </row>
    <row r="563" spans="1:23" ht="15" customHeight="1">
      <c r="A563" s="82" t="s">
        <v>63</v>
      </c>
      <c r="B563" t="s">
        <v>107</v>
      </c>
      <c r="C563" t="s">
        <v>19</v>
      </c>
      <c r="D563" t="s">
        <v>21</v>
      </c>
      <c r="E563" t="s">
        <v>192</v>
      </c>
      <c r="F563" t="s">
        <v>26</v>
      </c>
      <c r="N563">
        <v>0.12</v>
      </c>
      <c r="T563">
        <v>0</v>
      </c>
      <c r="U563">
        <v>500000000</v>
      </c>
      <c r="W563" t="s">
        <v>557</v>
      </c>
    </row>
    <row r="564" spans="1:23" ht="15" customHeight="1">
      <c r="A564" s="82" t="s">
        <v>63</v>
      </c>
      <c r="B564" t="s">
        <v>90</v>
      </c>
      <c r="C564" t="s">
        <v>19</v>
      </c>
      <c r="D564" t="s">
        <v>21</v>
      </c>
      <c r="E564" t="s">
        <v>192</v>
      </c>
      <c r="F564" t="s">
        <v>26</v>
      </c>
      <c r="N564">
        <v>0.12</v>
      </c>
      <c r="T564">
        <v>0</v>
      </c>
      <c r="U564">
        <v>500000000</v>
      </c>
      <c r="W564" t="s">
        <v>557</v>
      </c>
    </row>
    <row r="565" spans="1:23" ht="15" customHeight="1">
      <c r="A565" s="82" t="s">
        <v>64</v>
      </c>
      <c r="B565" t="s">
        <v>88</v>
      </c>
      <c r="C565" t="s">
        <v>19</v>
      </c>
      <c r="D565" t="s">
        <v>21</v>
      </c>
      <c r="E565" t="s">
        <v>192</v>
      </c>
      <c r="F565" t="s">
        <v>26</v>
      </c>
      <c r="N565">
        <v>0.1</v>
      </c>
      <c r="T565">
        <v>0</v>
      </c>
      <c r="U565">
        <v>500000000</v>
      </c>
      <c r="W565" t="s">
        <v>557</v>
      </c>
    </row>
    <row r="566" spans="1:23" ht="15" customHeight="1">
      <c r="A566" s="82" t="s">
        <v>64</v>
      </c>
      <c r="B566" t="s">
        <v>89</v>
      </c>
      <c r="C566" t="s">
        <v>19</v>
      </c>
      <c r="D566" t="s">
        <v>21</v>
      </c>
      <c r="E566" t="s">
        <v>192</v>
      </c>
      <c r="F566" t="s">
        <v>26</v>
      </c>
      <c r="N566">
        <v>0.65</v>
      </c>
      <c r="T566">
        <v>0</v>
      </c>
      <c r="U566">
        <v>500000000</v>
      </c>
      <c r="W566" t="s">
        <v>557</v>
      </c>
    </row>
    <row r="567" spans="1:23" ht="15" customHeight="1">
      <c r="A567" s="82" t="s">
        <v>64</v>
      </c>
      <c r="B567" t="s">
        <v>87</v>
      </c>
      <c r="C567" t="s">
        <v>19</v>
      </c>
      <c r="D567" t="s">
        <v>21</v>
      </c>
      <c r="E567" t="s">
        <v>192</v>
      </c>
      <c r="F567" t="s">
        <v>26</v>
      </c>
      <c r="N567">
        <v>0.75</v>
      </c>
      <c r="T567">
        <v>0</v>
      </c>
      <c r="U567">
        <v>500000000</v>
      </c>
      <c r="W567" t="s">
        <v>557</v>
      </c>
    </row>
    <row r="568" spans="1:23" ht="15" customHeight="1">
      <c r="A568" s="82" t="s">
        <v>66</v>
      </c>
      <c r="B568" t="s">
        <v>88</v>
      </c>
      <c r="C568" t="s">
        <v>19</v>
      </c>
      <c r="D568" t="s">
        <v>21</v>
      </c>
      <c r="E568" t="s">
        <v>192</v>
      </c>
      <c r="F568" t="s">
        <v>26</v>
      </c>
      <c r="N568">
        <v>0.1</v>
      </c>
      <c r="T568">
        <v>0</v>
      </c>
      <c r="U568">
        <v>500000000</v>
      </c>
      <c r="W568" t="s">
        <v>557</v>
      </c>
    </row>
    <row r="569" spans="1:23" ht="15" customHeight="1">
      <c r="A569" s="82" t="s">
        <v>66</v>
      </c>
      <c r="B569" t="s">
        <v>87</v>
      </c>
      <c r="C569" t="s">
        <v>19</v>
      </c>
      <c r="D569" t="s">
        <v>21</v>
      </c>
      <c r="E569" t="s">
        <v>192</v>
      </c>
      <c r="F569" t="s">
        <v>26</v>
      </c>
      <c r="N569">
        <v>0.1</v>
      </c>
      <c r="T569">
        <v>0</v>
      </c>
      <c r="U569">
        <v>500000000</v>
      </c>
      <c r="W569" t="s">
        <v>557</v>
      </c>
    </row>
    <row r="570" spans="1:23" ht="15" customHeight="1">
      <c r="A570" s="82" t="s">
        <v>68</v>
      </c>
      <c r="B570" t="s">
        <v>88</v>
      </c>
      <c r="C570" t="s">
        <v>19</v>
      </c>
      <c r="D570" t="s">
        <v>21</v>
      </c>
      <c r="E570" t="s">
        <v>192</v>
      </c>
      <c r="F570" t="s">
        <v>26</v>
      </c>
      <c r="N570">
        <v>0</v>
      </c>
      <c r="T570">
        <v>0</v>
      </c>
      <c r="U570">
        <v>500000000</v>
      </c>
      <c r="W570" t="s">
        <v>557</v>
      </c>
    </row>
    <row r="571" spans="1:23" ht="15" customHeight="1">
      <c r="A571" s="82" t="s">
        <v>68</v>
      </c>
      <c r="B571" t="s">
        <v>87</v>
      </c>
      <c r="C571" t="s">
        <v>19</v>
      </c>
      <c r="D571" t="s">
        <v>21</v>
      </c>
      <c r="E571" t="s">
        <v>192</v>
      </c>
      <c r="F571" t="s">
        <v>26</v>
      </c>
      <c r="N571">
        <v>0</v>
      </c>
      <c r="T571">
        <v>0</v>
      </c>
      <c r="U571">
        <v>500000000</v>
      </c>
      <c r="W571" t="s">
        <v>557</v>
      </c>
    </row>
    <row r="572" spans="1:23" ht="15" customHeight="1">
      <c r="A572" s="82" t="s">
        <v>69</v>
      </c>
      <c r="B572" t="s">
        <v>89</v>
      </c>
      <c r="C572" t="s">
        <v>19</v>
      </c>
      <c r="D572" t="s">
        <v>21</v>
      </c>
      <c r="E572" t="s">
        <v>192</v>
      </c>
      <c r="F572" t="s">
        <v>26</v>
      </c>
      <c r="N572">
        <v>0.65</v>
      </c>
      <c r="T572">
        <v>0</v>
      </c>
      <c r="U572">
        <v>500000000</v>
      </c>
      <c r="W572" t="s">
        <v>557</v>
      </c>
    </row>
    <row r="573" spans="1:23" ht="15" customHeight="1">
      <c r="A573" s="82" t="s">
        <v>69</v>
      </c>
      <c r="B573" t="s">
        <v>87</v>
      </c>
      <c r="C573" t="s">
        <v>19</v>
      </c>
      <c r="D573" t="s">
        <v>21</v>
      </c>
      <c r="E573" t="s">
        <v>192</v>
      </c>
      <c r="F573" t="s">
        <v>26</v>
      </c>
      <c r="N573">
        <v>0.65</v>
      </c>
      <c r="T573">
        <v>0</v>
      </c>
      <c r="U573">
        <v>500000000</v>
      </c>
      <c r="W573" t="s">
        <v>557</v>
      </c>
    </row>
    <row r="574" spans="1:23" ht="15" customHeight="1">
      <c r="A574" s="82" t="s">
        <v>70</v>
      </c>
      <c r="B574" t="s">
        <v>109</v>
      </c>
      <c r="C574" t="s">
        <v>19</v>
      </c>
      <c r="D574" t="s">
        <v>21</v>
      </c>
      <c r="E574" t="s">
        <v>192</v>
      </c>
      <c r="F574" t="s">
        <v>26</v>
      </c>
      <c r="N574">
        <v>0.04</v>
      </c>
      <c r="T574">
        <v>0</v>
      </c>
      <c r="U574">
        <v>500000000</v>
      </c>
      <c r="W574" t="s">
        <v>557</v>
      </c>
    </row>
    <row r="575" spans="1:23" ht="15" customHeight="1">
      <c r="A575" s="82" t="s">
        <v>70</v>
      </c>
      <c r="B575" t="s">
        <v>110</v>
      </c>
      <c r="C575" t="s">
        <v>19</v>
      </c>
      <c r="D575" t="s">
        <v>21</v>
      </c>
      <c r="E575" t="s">
        <v>192</v>
      </c>
      <c r="F575" t="s">
        <v>26</v>
      </c>
      <c r="N575">
        <v>0.01</v>
      </c>
      <c r="T575">
        <v>0</v>
      </c>
      <c r="U575">
        <v>500000000</v>
      </c>
      <c r="W575" t="s">
        <v>557</v>
      </c>
    </row>
    <row r="576" spans="1:23" ht="15" customHeight="1">
      <c r="A576" s="82" t="s">
        <v>70</v>
      </c>
      <c r="B576" t="s">
        <v>101</v>
      </c>
      <c r="C576" t="s">
        <v>19</v>
      </c>
      <c r="D576" t="s">
        <v>21</v>
      </c>
      <c r="E576" t="s">
        <v>192</v>
      </c>
      <c r="F576" t="s">
        <v>26</v>
      </c>
      <c r="N576">
        <v>0</v>
      </c>
      <c r="O576">
        <v>0</v>
      </c>
      <c r="P576">
        <v>0</v>
      </c>
      <c r="T576">
        <v>0</v>
      </c>
      <c r="U576">
        <v>500000000</v>
      </c>
      <c r="W576" t="s">
        <v>558</v>
      </c>
    </row>
    <row r="577" spans="1:23" ht="15" customHeight="1">
      <c r="A577" s="82" t="s">
        <v>70</v>
      </c>
      <c r="B577" t="s">
        <v>102</v>
      </c>
      <c r="C577" t="s">
        <v>19</v>
      </c>
      <c r="D577" t="s">
        <v>21</v>
      </c>
      <c r="E577" t="s">
        <v>192</v>
      </c>
      <c r="F577" t="s">
        <v>26</v>
      </c>
      <c r="N577">
        <v>0</v>
      </c>
      <c r="O577">
        <v>0</v>
      </c>
      <c r="P577">
        <v>0</v>
      </c>
      <c r="T577">
        <v>0</v>
      </c>
      <c r="U577">
        <v>500000000</v>
      </c>
      <c r="W577" t="s">
        <v>558</v>
      </c>
    </row>
    <row r="578" spans="1:23" ht="15" customHeight="1">
      <c r="A578" s="82" t="s">
        <v>70</v>
      </c>
      <c r="B578" t="s">
        <v>104</v>
      </c>
      <c r="C578" t="s">
        <v>19</v>
      </c>
      <c r="D578" t="s">
        <v>21</v>
      </c>
      <c r="E578" t="s">
        <v>192</v>
      </c>
      <c r="F578" t="s">
        <v>26</v>
      </c>
      <c r="N578">
        <v>0</v>
      </c>
      <c r="T578">
        <v>0</v>
      </c>
      <c r="U578">
        <v>500000000</v>
      </c>
      <c r="W578" t="s">
        <v>557</v>
      </c>
    </row>
    <row r="579" spans="1:23" ht="15" customHeight="1">
      <c r="A579" s="82" t="s">
        <v>70</v>
      </c>
      <c r="B579" t="s">
        <v>105</v>
      </c>
      <c r="C579" t="s">
        <v>19</v>
      </c>
      <c r="D579" t="s">
        <v>21</v>
      </c>
      <c r="E579" t="s">
        <v>192</v>
      </c>
      <c r="F579" t="s">
        <v>26</v>
      </c>
      <c r="N579">
        <v>0.05</v>
      </c>
      <c r="T579">
        <v>0</v>
      </c>
      <c r="U579">
        <v>500000000</v>
      </c>
      <c r="W579" t="s">
        <v>557</v>
      </c>
    </row>
    <row r="580" spans="1:23" ht="15" customHeight="1">
      <c r="A580" s="82" t="s">
        <v>70</v>
      </c>
      <c r="B580" t="s">
        <v>106</v>
      </c>
      <c r="C580" t="s">
        <v>19</v>
      </c>
      <c r="D580" t="s">
        <v>21</v>
      </c>
      <c r="E580" t="s">
        <v>192</v>
      </c>
      <c r="F580" t="s">
        <v>26</v>
      </c>
      <c r="N580">
        <v>0</v>
      </c>
      <c r="T580">
        <v>0</v>
      </c>
      <c r="U580">
        <v>500000000</v>
      </c>
      <c r="W580" t="s">
        <v>557</v>
      </c>
    </row>
    <row r="581" spans="1:23" ht="15" customHeight="1">
      <c r="A581" s="82" t="s">
        <v>70</v>
      </c>
      <c r="B581" t="s">
        <v>111</v>
      </c>
      <c r="C581" t="s">
        <v>19</v>
      </c>
      <c r="D581" t="s">
        <v>21</v>
      </c>
      <c r="E581" t="s">
        <v>192</v>
      </c>
      <c r="F581" t="s">
        <v>26</v>
      </c>
      <c r="N581">
        <v>0.01</v>
      </c>
      <c r="T581">
        <v>0</v>
      </c>
      <c r="U581">
        <v>500000000</v>
      </c>
      <c r="W581" t="s">
        <v>557</v>
      </c>
    </row>
    <row r="582" spans="1:23" ht="15" customHeight="1">
      <c r="A582" s="82" t="s">
        <v>70</v>
      </c>
      <c r="B582" t="s">
        <v>112</v>
      </c>
      <c r="C582" t="s">
        <v>19</v>
      </c>
      <c r="D582" t="s">
        <v>21</v>
      </c>
      <c r="E582" t="s">
        <v>192</v>
      </c>
      <c r="F582" t="s">
        <v>26</v>
      </c>
      <c r="N582">
        <v>0</v>
      </c>
      <c r="T582">
        <v>0</v>
      </c>
      <c r="U582">
        <v>500000000</v>
      </c>
      <c r="W582" t="s">
        <v>557</v>
      </c>
    </row>
    <row r="583" spans="1:23" ht="15" customHeight="1">
      <c r="A583" s="82" t="s">
        <v>70</v>
      </c>
      <c r="B583" t="s">
        <v>116</v>
      </c>
      <c r="C583" t="s">
        <v>19</v>
      </c>
      <c r="D583" t="s">
        <v>21</v>
      </c>
      <c r="E583" t="s">
        <v>192</v>
      </c>
      <c r="F583" t="s">
        <v>26</v>
      </c>
      <c r="N583">
        <v>0.21</v>
      </c>
      <c r="T583">
        <v>0</v>
      </c>
      <c r="U583">
        <v>500000000</v>
      </c>
      <c r="W583" t="s">
        <v>557</v>
      </c>
    </row>
    <row r="584" spans="1:23" ht="15" customHeight="1">
      <c r="A584" s="82" t="s">
        <v>70</v>
      </c>
      <c r="B584" t="s">
        <v>100</v>
      </c>
      <c r="C584" t="s">
        <v>19</v>
      </c>
      <c r="D584" t="s">
        <v>21</v>
      </c>
      <c r="E584" t="s">
        <v>192</v>
      </c>
      <c r="F584" t="s">
        <v>26</v>
      </c>
      <c r="N584">
        <v>0.01</v>
      </c>
      <c r="T584">
        <v>0</v>
      </c>
      <c r="U584">
        <v>500000000</v>
      </c>
      <c r="W584" t="s">
        <v>557</v>
      </c>
    </row>
    <row r="585" spans="1:23" ht="15" customHeight="1">
      <c r="A585" s="82" t="s">
        <v>70</v>
      </c>
      <c r="B585" t="s">
        <v>92</v>
      </c>
      <c r="C585" t="s">
        <v>19</v>
      </c>
      <c r="D585" t="s">
        <v>21</v>
      </c>
      <c r="E585" t="s">
        <v>192</v>
      </c>
      <c r="F585" t="s">
        <v>26</v>
      </c>
      <c r="N585">
        <v>0.01</v>
      </c>
      <c r="T585">
        <v>0</v>
      </c>
      <c r="U585">
        <v>500000000</v>
      </c>
      <c r="W585" t="s">
        <v>557</v>
      </c>
    </row>
    <row r="586" spans="1:23" ht="15" customHeight="1">
      <c r="A586" s="82" t="s">
        <v>70</v>
      </c>
      <c r="B586" t="s">
        <v>91</v>
      </c>
      <c r="C586" t="s">
        <v>19</v>
      </c>
      <c r="D586" t="s">
        <v>21</v>
      </c>
      <c r="E586" t="s">
        <v>192</v>
      </c>
      <c r="F586" t="s">
        <v>26</v>
      </c>
      <c r="N586">
        <v>7.0000000000000007E-2</v>
      </c>
      <c r="T586">
        <v>0</v>
      </c>
      <c r="U586">
        <v>500000000</v>
      </c>
      <c r="W586" t="s">
        <v>557</v>
      </c>
    </row>
    <row r="587" spans="1:23" ht="15" customHeight="1">
      <c r="A587" s="82" t="s">
        <v>70</v>
      </c>
      <c r="B587" t="s">
        <v>103</v>
      </c>
      <c r="C587" t="s">
        <v>19</v>
      </c>
      <c r="D587" t="s">
        <v>21</v>
      </c>
      <c r="E587" t="s">
        <v>192</v>
      </c>
      <c r="F587" t="s">
        <v>26</v>
      </c>
      <c r="N587">
        <v>0.06</v>
      </c>
      <c r="T587">
        <v>0</v>
      </c>
      <c r="U587">
        <v>500000000</v>
      </c>
      <c r="W587" t="s">
        <v>557</v>
      </c>
    </row>
    <row r="588" spans="1:23" ht="15" customHeight="1">
      <c r="A588" s="82" t="s">
        <v>70</v>
      </c>
      <c r="B588" t="s">
        <v>90</v>
      </c>
      <c r="C588" t="s">
        <v>19</v>
      </c>
      <c r="D588" t="s">
        <v>21</v>
      </c>
      <c r="E588" t="s">
        <v>192</v>
      </c>
      <c r="F588" t="s">
        <v>26</v>
      </c>
      <c r="N588">
        <v>0.12</v>
      </c>
      <c r="T588">
        <v>0</v>
      </c>
      <c r="U588">
        <v>500000000</v>
      </c>
      <c r="W588" t="s">
        <v>557</v>
      </c>
    </row>
    <row r="589" spans="1:23" ht="15" customHeight="1">
      <c r="A589" s="82" t="s">
        <v>70</v>
      </c>
      <c r="B589" t="s">
        <v>107</v>
      </c>
      <c r="C589" t="s">
        <v>19</v>
      </c>
      <c r="D589" t="s">
        <v>21</v>
      </c>
      <c r="E589" t="s">
        <v>192</v>
      </c>
      <c r="F589" t="s">
        <v>26</v>
      </c>
      <c r="N589">
        <v>0.05</v>
      </c>
      <c r="T589">
        <v>0</v>
      </c>
      <c r="U589">
        <v>500000000</v>
      </c>
      <c r="W589" t="s">
        <v>557</v>
      </c>
    </row>
    <row r="590" spans="1:23" ht="15" customHeight="1">
      <c r="A590" s="82" t="s">
        <v>72</v>
      </c>
      <c r="B590" t="s">
        <v>109</v>
      </c>
      <c r="C590" t="s">
        <v>19</v>
      </c>
      <c r="D590" t="s">
        <v>21</v>
      </c>
      <c r="E590" t="s">
        <v>192</v>
      </c>
      <c r="F590" t="s">
        <v>26</v>
      </c>
      <c r="N590">
        <v>0.04</v>
      </c>
      <c r="T590">
        <v>0</v>
      </c>
      <c r="U590">
        <v>500000000</v>
      </c>
      <c r="W590" t="s">
        <v>557</v>
      </c>
    </row>
    <row r="591" spans="1:23" ht="15" customHeight="1">
      <c r="A591" s="82" t="s">
        <v>72</v>
      </c>
      <c r="B591" t="s">
        <v>110</v>
      </c>
      <c r="C591" t="s">
        <v>19</v>
      </c>
      <c r="D591" t="s">
        <v>21</v>
      </c>
      <c r="E591" t="s">
        <v>192</v>
      </c>
      <c r="F591" t="s">
        <v>26</v>
      </c>
      <c r="N591">
        <v>0.01</v>
      </c>
      <c r="T591">
        <v>0</v>
      </c>
      <c r="U591">
        <v>500000000</v>
      </c>
      <c r="W591" t="s">
        <v>557</v>
      </c>
    </row>
    <row r="592" spans="1:23" ht="15" customHeight="1">
      <c r="A592" s="82" t="s">
        <v>72</v>
      </c>
      <c r="B592" t="s">
        <v>101</v>
      </c>
      <c r="C592" t="s">
        <v>19</v>
      </c>
      <c r="D592" t="s">
        <v>21</v>
      </c>
      <c r="E592" t="s">
        <v>192</v>
      </c>
      <c r="F592" t="s">
        <v>26</v>
      </c>
      <c r="N592">
        <v>0</v>
      </c>
      <c r="O592">
        <v>0</v>
      </c>
      <c r="P592">
        <v>0</v>
      </c>
      <c r="T592">
        <v>0</v>
      </c>
      <c r="U592">
        <v>500000000</v>
      </c>
      <c r="W592" t="s">
        <v>558</v>
      </c>
    </row>
    <row r="593" spans="1:23" ht="15" customHeight="1">
      <c r="A593" s="82" t="s">
        <v>72</v>
      </c>
      <c r="B593" t="s">
        <v>102</v>
      </c>
      <c r="C593" t="s">
        <v>19</v>
      </c>
      <c r="D593" t="s">
        <v>21</v>
      </c>
      <c r="E593" t="s">
        <v>192</v>
      </c>
      <c r="F593" t="s">
        <v>26</v>
      </c>
      <c r="N593">
        <v>0</v>
      </c>
      <c r="O593">
        <v>0</v>
      </c>
      <c r="P593">
        <v>0</v>
      </c>
      <c r="T593">
        <v>0</v>
      </c>
      <c r="U593">
        <v>500000000</v>
      </c>
      <c r="W593" t="s">
        <v>558</v>
      </c>
    </row>
    <row r="594" spans="1:23" ht="15" customHeight="1">
      <c r="A594" s="82" t="s">
        <v>72</v>
      </c>
      <c r="B594" t="s">
        <v>104</v>
      </c>
      <c r="C594" t="s">
        <v>19</v>
      </c>
      <c r="D594" t="s">
        <v>21</v>
      </c>
      <c r="E594" t="s">
        <v>192</v>
      </c>
      <c r="F594" t="s">
        <v>26</v>
      </c>
      <c r="N594">
        <v>0</v>
      </c>
      <c r="T594">
        <v>0</v>
      </c>
      <c r="U594">
        <v>500000000</v>
      </c>
      <c r="W594" t="s">
        <v>557</v>
      </c>
    </row>
    <row r="595" spans="1:23" ht="15" customHeight="1">
      <c r="A595" s="82" t="s">
        <v>72</v>
      </c>
      <c r="B595" t="s">
        <v>105</v>
      </c>
      <c r="C595" t="s">
        <v>19</v>
      </c>
      <c r="D595" t="s">
        <v>21</v>
      </c>
      <c r="E595" t="s">
        <v>192</v>
      </c>
      <c r="F595" t="s">
        <v>26</v>
      </c>
      <c r="N595">
        <v>0.05</v>
      </c>
      <c r="T595">
        <v>0</v>
      </c>
      <c r="U595">
        <v>500000000</v>
      </c>
      <c r="W595" t="s">
        <v>557</v>
      </c>
    </row>
    <row r="596" spans="1:23" ht="15" customHeight="1">
      <c r="A596" s="82" t="s">
        <v>72</v>
      </c>
      <c r="B596" t="s">
        <v>106</v>
      </c>
      <c r="C596" t="s">
        <v>19</v>
      </c>
      <c r="D596" t="s">
        <v>21</v>
      </c>
      <c r="E596" t="s">
        <v>192</v>
      </c>
      <c r="F596" t="s">
        <v>26</v>
      </c>
      <c r="N596">
        <v>0</v>
      </c>
      <c r="T596">
        <v>0</v>
      </c>
      <c r="U596">
        <v>500000000</v>
      </c>
      <c r="W596" t="s">
        <v>557</v>
      </c>
    </row>
    <row r="597" spans="1:23" ht="15" customHeight="1">
      <c r="A597" s="82" t="s">
        <v>72</v>
      </c>
      <c r="B597" t="s">
        <v>111</v>
      </c>
      <c r="C597" t="s">
        <v>19</v>
      </c>
      <c r="D597" t="s">
        <v>21</v>
      </c>
      <c r="E597" t="s">
        <v>192</v>
      </c>
      <c r="F597" t="s">
        <v>26</v>
      </c>
      <c r="N597">
        <v>0.01</v>
      </c>
      <c r="T597">
        <v>0</v>
      </c>
      <c r="U597">
        <v>500000000</v>
      </c>
      <c r="W597" t="s">
        <v>557</v>
      </c>
    </row>
    <row r="598" spans="1:23" ht="15" customHeight="1">
      <c r="A598" s="82" t="s">
        <v>72</v>
      </c>
      <c r="B598" t="s">
        <v>112</v>
      </c>
      <c r="C598" t="s">
        <v>19</v>
      </c>
      <c r="D598" t="s">
        <v>21</v>
      </c>
      <c r="E598" t="s">
        <v>192</v>
      </c>
      <c r="F598" t="s">
        <v>26</v>
      </c>
      <c r="N598">
        <v>0</v>
      </c>
      <c r="T598">
        <v>0</v>
      </c>
      <c r="U598">
        <v>500000000</v>
      </c>
      <c r="W598" t="s">
        <v>557</v>
      </c>
    </row>
    <row r="599" spans="1:23" ht="15" customHeight="1">
      <c r="A599" s="82" t="s">
        <v>72</v>
      </c>
      <c r="B599" t="s">
        <v>116</v>
      </c>
      <c r="C599" t="s">
        <v>19</v>
      </c>
      <c r="D599" t="s">
        <v>21</v>
      </c>
      <c r="E599" t="s">
        <v>192</v>
      </c>
      <c r="F599" t="s">
        <v>26</v>
      </c>
      <c r="N599">
        <v>0.21</v>
      </c>
      <c r="T599">
        <v>0</v>
      </c>
      <c r="U599">
        <v>500000000</v>
      </c>
      <c r="W599" t="s">
        <v>557</v>
      </c>
    </row>
    <row r="600" spans="1:23" ht="15" customHeight="1">
      <c r="A600" s="82" t="s">
        <v>72</v>
      </c>
      <c r="B600" t="s">
        <v>100</v>
      </c>
      <c r="C600" t="s">
        <v>19</v>
      </c>
      <c r="D600" t="s">
        <v>21</v>
      </c>
      <c r="E600" t="s">
        <v>192</v>
      </c>
      <c r="F600" t="s">
        <v>26</v>
      </c>
      <c r="N600">
        <v>0.01</v>
      </c>
      <c r="T600">
        <v>0</v>
      </c>
      <c r="U600">
        <v>500000000</v>
      </c>
      <c r="W600" t="s">
        <v>557</v>
      </c>
    </row>
    <row r="601" spans="1:23" ht="15" customHeight="1">
      <c r="A601" s="82" t="s">
        <v>72</v>
      </c>
      <c r="B601" t="s">
        <v>92</v>
      </c>
      <c r="C601" t="s">
        <v>19</v>
      </c>
      <c r="D601" t="s">
        <v>21</v>
      </c>
      <c r="E601" t="s">
        <v>192</v>
      </c>
      <c r="F601" t="s">
        <v>26</v>
      </c>
      <c r="N601">
        <v>0.01</v>
      </c>
      <c r="T601">
        <v>0</v>
      </c>
      <c r="U601">
        <v>500000000</v>
      </c>
      <c r="W601" t="s">
        <v>557</v>
      </c>
    </row>
    <row r="602" spans="1:23" ht="15" customHeight="1">
      <c r="A602" s="82" t="s">
        <v>72</v>
      </c>
      <c r="B602" t="s">
        <v>91</v>
      </c>
      <c r="C602" t="s">
        <v>19</v>
      </c>
      <c r="D602" t="s">
        <v>21</v>
      </c>
      <c r="E602" t="s">
        <v>192</v>
      </c>
      <c r="F602" t="s">
        <v>26</v>
      </c>
      <c r="N602">
        <v>7.0000000000000007E-2</v>
      </c>
      <c r="T602">
        <v>0</v>
      </c>
      <c r="U602">
        <v>500000000</v>
      </c>
      <c r="W602" t="s">
        <v>557</v>
      </c>
    </row>
    <row r="603" spans="1:23" ht="15" customHeight="1">
      <c r="A603" s="82" t="s">
        <v>72</v>
      </c>
      <c r="B603" t="s">
        <v>103</v>
      </c>
      <c r="C603" t="s">
        <v>19</v>
      </c>
      <c r="D603" t="s">
        <v>21</v>
      </c>
      <c r="E603" t="s">
        <v>192</v>
      </c>
      <c r="F603" t="s">
        <v>26</v>
      </c>
      <c r="N603">
        <v>0.06</v>
      </c>
      <c r="T603">
        <v>0</v>
      </c>
      <c r="U603">
        <v>500000000</v>
      </c>
      <c r="W603" t="s">
        <v>557</v>
      </c>
    </row>
    <row r="604" spans="1:23" ht="15" customHeight="1">
      <c r="A604" s="82" t="s">
        <v>72</v>
      </c>
      <c r="B604" t="s">
        <v>90</v>
      </c>
      <c r="C604" t="s">
        <v>19</v>
      </c>
      <c r="D604" t="s">
        <v>21</v>
      </c>
      <c r="E604" t="s">
        <v>192</v>
      </c>
      <c r="F604" t="s">
        <v>26</v>
      </c>
      <c r="N604">
        <v>0.12</v>
      </c>
      <c r="T604">
        <v>0</v>
      </c>
      <c r="U604">
        <v>500000000</v>
      </c>
      <c r="W604" t="s">
        <v>557</v>
      </c>
    </row>
    <row r="605" spans="1:23" ht="15" customHeight="1">
      <c r="A605" s="82" t="s">
        <v>72</v>
      </c>
      <c r="B605" t="s">
        <v>107</v>
      </c>
      <c r="C605" t="s">
        <v>19</v>
      </c>
      <c r="D605" t="s">
        <v>21</v>
      </c>
      <c r="E605" t="s">
        <v>192</v>
      </c>
      <c r="F605" t="s">
        <v>26</v>
      </c>
      <c r="N605">
        <v>0.05</v>
      </c>
      <c r="T605">
        <v>0</v>
      </c>
      <c r="U605">
        <v>500000000</v>
      </c>
      <c r="W605" t="s">
        <v>557</v>
      </c>
    </row>
    <row r="606" spans="1:23" ht="15" customHeight="1">
      <c r="A606" s="82" t="s">
        <v>73</v>
      </c>
      <c r="B606" t="s">
        <v>109</v>
      </c>
      <c r="C606" t="s">
        <v>19</v>
      </c>
      <c r="D606" t="s">
        <v>21</v>
      </c>
      <c r="E606" t="s">
        <v>192</v>
      </c>
      <c r="F606" t="s">
        <v>26</v>
      </c>
      <c r="N606">
        <v>0.03</v>
      </c>
      <c r="T606">
        <v>0</v>
      </c>
      <c r="U606">
        <v>500000000</v>
      </c>
      <c r="W606" t="s">
        <v>557</v>
      </c>
    </row>
    <row r="607" spans="1:23" ht="15" customHeight="1">
      <c r="A607" s="82" t="s">
        <v>73</v>
      </c>
      <c r="B607" t="s">
        <v>110</v>
      </c>
      <c r="C607" t="s">
        <v>19</v>
      </c>
      <c r="D607" t="s">
        <v>21</v>
      </c>
      <c r="E607" t="s">
        <v>192</v>
      </c>
      <c r="F607" t="s">
        <v>26</v>
      </c>
      <c r="N607">
        <v>0.01</v>
      </c>
      <c r="T607">
        <v>0</v>
      </c>
      <c r="U607">
        <v>500000000</v>
      </c>
      <c r="W607" t="s">
        <v>557</v>
      </c>
    </row>
    <row r="608" spans="1:23" ht="15" customHeight="1">
      <c r="A608" s="82" t="s">
        <v>73</v>
      </c>
      <c r="B608" t="s">
        <v>107</v>
      </c>
      <c r="C608" t="s">
        <v>19</v>
      </c>
      <c r="D608" t="s">
        <v>21</v>
      </c>
      <c r="E608" t="s">
        <v>192</v>
      </c>
      <c r="F608" t="s">
        <v>26</v>
      </c>
      <c r="N608">
        <v>0.03</v>
      </c>
      <c r="T608">
        <v>0</v>
      </c>
      <c r="U608">
        <v>500000000</v>
      </c>
      <c r="W608" t="s">
        <v>557</v>
      </c>
    </row>
    <row r="609" spans="1:23" ht="15" customHeight="1">
      <c r="A609" s="82" t="s">
        <v>73</v>
      </c>
      <c r="B609" t="s">
        <v>90</v>
      </c>
      <c r="C609" t="s">
        <v>19</v>
      </c>
      <c r="D609" t="s">
        <v>21</v>
      </c>
      <c r="E609" t="s">
        <v>192</v>
      </c>
      <c r="F609" t="s">
        <v>26</v>
      </c>
      <c r="N609">
        <v>0.03</v>
      </c>
      <c r="T609">
        <v>0</v>
      </c>
      <c r="U609">
        <v>500000000</v>
      </c>
      <c r="W609" t="s">
        <v>557</v>
      </c>
    </row>
    <row r="610" spans="1:23" ht="15" customHeight="1">
      <c r="A610" s="82" t="s">
        <v>74</v>
      </c>
      <c r="B610" t="s">
        <v>109</v>
      </c>
      <c r="C610" t="s">
        <v>19</v>
      </c>
      <c r="D610" t="s">
        <v>21</v>
      </c>
      <c r="E610" t="s">
        <v>192</v>
      </c>
      <c r="F610" t="s">
        <v>26</v>
      </c>
      <c r="G610" t="s">
        <v>195</v>
      </c>
      <c r="H610" t="s">
        <v>142</v>
      </c>
      <c r="I610" t="s">
        <v>143</v>
      </c>
      <c r="J610" t="s">
        <v>125</v>
      </c>
      <c r="K610" t="s">
        <v>171</v>
      </c>
      <c r="L610" t="s">
        <v>144</v>
      </c>
      <c r="M610" t="s">
        <v>145</v>
      </c>
      <c r="N610">
        <v>0.02</v>
      </c>
      <c r="Q610">
        <v>0.02</v>
      </c>
      <c r="R610">
        <v>0</v>
      </c>
      <c r="S610">
        <v>0.1</v>
      </c>
      <c r="T610">
        <v>0</v>
      </c>
      <c r="U610">
        <v>500000000</v>
      </c>
      <c r="V610">
        <v>0</v>
      </c>
      <c r="W610" t="s">
        <v>556</v>
      </c>
    </row>
    <row r="611" spans="1:23" ht="15" customHeight="1">
      <c r="A611" s="82" t="s">
        <v>74</v>
      </c>
      <c r="B611" t="s">
        <v>110</v>
      </c>
      <c r="C611" t="s">
        <v>19</v>
      </c>
      <c r="D611" t="s">
        <v>21</v>
      </c>
      <c r="E611" t="s">
        <v>192</v>
      </c>
      <c r="F611" t="s">
        <v>26</v>
      </c>
      <c r="G611" t="s">
        <v>196</v>
      </c>
      <c r="H611" t="s">
        <v>142</v>
      </c>
      <c r="I611" t="s">
        <v>143</v>
      </c>
      <c r="J611" t="s">
        <v>125</v>
      </c>
      <c r="K611" t="s">
        <v>172</v>
      </c>
      <c r="L611" t="s">
        <v>144</v>
      </c>
      <c r="M611" t="s">
        <v>145</v>
      </c>
      <c r="N611">
        <v>0.01</v>
      </c>
      <c r="Q611">
        <v>0.01</v>
      </c>
      <c r="R611">
        <v>0</v>
      </c>
      <c r="S611">
        <v>0.1</v>
      </c>
      <c r="T611">
        <v>0</v>
      </c>
      <c r="U611">
        <v>500000000</v>
      </c>
      <c r="V611">
        <v>0</v>
      </c>
      <c r="W611" t="s">
        <v>556</v>
      </c>
    </row>
    <row r="612" spans="1:23" ht="15" customHeight="1">
      <c r="A612" s="82" t="s">
        <v>74</v>
      </c>
      <c r="B612" t="s">
        <v>107</v>
      </c>
      <c r="C612" t="s">
        <v>19</v>
      </c>
      <c r="D612" t="s">
        <v>21</v>
      </c>
      <c r="E612" t="s">
        <v>192</v>
      </c>
      <c r="F612" t="s">
        <v>26</v>
      </c>
      <c r="N612">
        <v>0.02</v>
      </c>
      <c r="T612">
        <v>0</v>
      </c>
      <c r="U612">
        <v>500000000</v>
      </c>
      <c r="W612" t="s">
        <v>557</v>
      </c>
    </row>
    <row r="613" spans="1:23" ht="15" customHeight="1">
      <c r="A613" s="82" t="s">
        <v>74</v>
      </c>
      <c r="B613" t="s">
        <v>90</v>
      </c>
      <c r="C613" t="s">
        <v>19</v>
      </c>
      <c r="D613" t="s">
        <v>21</v>
      </c>
      <c r="E613" t="s">
        <v>192</v>
      </c>
      <c r="F613" t="s">
        <v>26</v>
      </c>
      <c r="N613">
        <v>0.02</v>
      </c>
      <c r="T613">
        <v>0</v>
      </c>
      <c r="U613">
        <v>500000000</v>
      </c>
      <c r="W613" t="s">
        <v>557</v>
      </c>
    </row>
    <row r="614" spans="1:23" ht="15" customHeight="1">
      <c r="A614" s="82" t="s">
        <v>75</v>
      </c>
      <c r="B614" t="s">
        <v>109</v>
      </c>
      <c r="C614" t="s">
        <v>19</v>
      </c>
      <c r="D614" t="s">
        <v>21</v>
      </c>
      <c r="E614" t="s">
        <v>192</v>
      </c>
      <c r="F614" t="s">
        <v>26</v>
      </c>
      <c r="G614" t="s">
        <v>197</v>
      </c>
      <c r="H614" t="s">
        <v>142</v>
      </c>
      <c r="I614" t="s">
        <v>143</v>
      </c>
      <c r="J614" t="s">
        <v>125</v>
      </c>
      <c r="K614" t="s">
        <v>173</v>
      </c>
      <c r="L614" t="s">
        <v>144</v>
      </c>
      <c r="M614" t="s">
        <v>145</v>
      </c>
      <c r="N614">
        <v>0.01</v>
      </c>
      <c r="Q614">
        <v>0.01</v>
      </c>
      <c r="R614">
        <v>0</v>
      </c>
      <c r="S614">
        <v>0.1</v>
      </c>
      <c r="T614">
        <v>0</v>
      </c>
      <c r="U614">
        <v>500000000</v>
      </c>
      <c r="V614">
        <v>0</v>
      </c>
      <c r="W614" t="s">
        <v>556</v>
      </c>
    </row>
    <row r="615" spans="1:23" ht="15" customHeight="1">
      <c r="A615" s="82" t="s">
        <v>75</v>
      </c>
      <c r="B615" t="s">
        <v>107</v>
      </c>
      <c r="C615" t="s">
        <v>19</v>
      </c>
      <c r="D615" t="s">
        <v>21</v>
      </c>
      <c r="E615" t="s">
        <v>192</v>
      </c>
      <c r="F615" t="s">
        <v>26</v>
      </c>
      <c r="N615">
        <v>0.01</v>
      </c>
      <c r="T615">
        <v>0</v>
      </c>
      <c r="U615">
        <v>500000000</v>
      </c>
      <c r="W615" t="s">
        <v>557</v>
      </c>
    </row>
    <row r="616" spans="1:23" ht="15" customHeight="1">
      <c r="A616" s="82" t="s">
        <v>75</v>
      </c>
      <c r="B616" t="s">
        <v>90</v>
      </c>
      <c r="C616" t="s">
        <v>19</v>
      </c>
      <c r="D616" t="s">
        <v>21</v>
      </c>
      <c r="E616" t="s">
        <v>192</v>
      </c>
      <c r="F616" t="s">
        <v>26</v>
      </c>
      <c r="N616">
        <v>0.01</v>
      </c>
      <c r="T616">
        <v>0</v>
      </c>
      <c r="U616">
        <v>500000000</v>
      </c>
      <c r="W616" t="s">
        <v>557</v>
      </c>
    </row>
    <row r="617" spans="1:23" ht="15" customHeight="1">
      <c r="A617" s="82" t="s">
        <v>76</v>
      </c>
      <c r="B617" t="s">
        <v>101</v>
      </c>
      <c r="C617" t="s">
        <v>19</v>
      </c>
      <c r="D617" t="s">
        <v>21</v>
      </c>
      <c r="E617" t="s">
        <v>192</v>
      </c>
      <c r="F617" t="s">
        <v>26</v>
      </c>
      <c r="N617">
        <v>0</v>
      </c>
      <c r="O617">
        <v>0</v>
      </c>
      <c r="P617">
        <v>0</v>
      </c>
      <c r="T617">
        <v>0</v>
      </c>
      <c r="U617">
        <v>500000000</v>
      </c>
      <c r="W617" t="s">
        <v>558</v>
      </c>
    </row>
    <row r="618" spans="1:23" ht="15" customHeight="1">
      <c r="A618" s="82" t="s">
        <v>76</v>
      </c>
      <c r="B618" t="s">
        <v>102</v>
      </c>
      <c r="C618" t="s">
        <v>19</v>
      </c>
      <c r="D618" t="s">
        <v>21</v>
      </c>
      <c r="E618" t="s">
        <v>192</v>
      </c>
      <c r="F618" t="s">
        <v>26</v>
      </c>
      <c r="N618">
        <v>0</v>
      </c>
      <c r="O618">
        <v>0</v>
      </c>
      <c r="P618">
        <v>0</v>
      </c>
      <c r="T618">
        <v>0</v>
      </c>
      <c r="U618">
        <v>500000000</v>
      </c>
      <c r="W618" t="s">
        <v>558</v>
      </c>
    </row>
    <row r="619" spans="1:23" ht="15" customHeight="1">
      <c r="A619" s="82" t="s">
        <v>76</v>
      </c>
      <c r="B619" t="s">
        <v>104</v>
      </c>
      <c r="C619" t="s">
        <v>19</v>
      </c>
      <c r="D619" t="s">
        <v>21</v>
      </c>
      <c r="E619" t="s">
        <v>192</v>
      </c>
      <c r="F619" t="s">
        <v>26</v>
      </c>
      <c r="N619">
        <v>0</v>
      </c>
      <c r="T619">
        <v>0</v>
      </c>
      <c r="U619">
        <v>500000000</v>
      </c>
      <c r="W619" t="s">
        <v>557</v>
      </c>
    </row>
    <row r="620" spans="1:23" ht="15" customHeight="1">
      <c r="A620" s="82" t="s">
        <v>76</v>
      </c>
      <c r="B620" t="s">
        <v>105</v>
      </c>
      <c r="C620" t="s">
        <v>19</v>
      </c>
      <c r="D620" t="s">
        <v>21</v>
      </c>
      <c r="E620" t="s">
        <v>192</v>
      </c>
      <c r="F620" t="s">
        <v>26</v>
      </c>
      <c r="N620">
        <v>0.05</v>
      </c>
      <c r="T620">
        <v>0</v>
      </c>
      <c r="U620">
        <v>500000000</v>
      </c>
      <c r="W620" t="s">
        <v>557</v>
      </c>
    </row>
    <row r="621" spans="1:23" ht="15" customHeight="1">
      <c r="A621" s="82" t="s">
        <v>76</v>
      </c>
      <c r="B621" t="s">
        <v>106</v>
      </c>
      <c r="C621" t="s">
        <v>19</v>
      </c>
      <c r="D621" t="s">
        <v>21</v>
      </c>
      <c r="E621" t="s">
        <v>192</v>
      </c>
      <c r="F621" t="s">
        <v>26</v>
      </c>
      <c r="N621">
        <v>0</v>
      </c>
      <c r="T621">
        <v>0</v>
      </c>
      <c r="U621">
        <v>500000000</v>
      </c>
      <c r="W621" t="s">
        <v>557</v>
      </c>
    </row>
    <row r="622" spans="1:23" ht="15" customHeight="1">
      <c r="A622" s="82" t="s">
        <v>76</v>
      </c>
      <c r="B622" t="s">
        <v>109</v>
      </c>
      <c r="C622" t="s">
        <v>19</v>
      </c>
      <c r="D622" t="s">
        <v>21</v>
      </c>
      <c r="E622" t="s">
        <v>192</v>
      </c>
      <c r="F622" t="s">
        <v>26</v>
      </c>
      <c r="N622">
        <v>0.01</v>
      </c>
      <c r="T622">
        <v>0</v>
      </c>
      <c r="U622">
        <v>500000000</v>
      </c>
      <c r="W622" t="s">
        <v>557</v>
      </c>
    </row>
    <row r="623" spans="1:23" ht="15" customHeight="1">
      <c r="A623" s="82" t="s">
        <v>76</v>
      </c>
      <c r="B623" t="s">
        <v>110</v>
      </c>
      <c r="C623" t="s">
        <v>19</v>
      </c>
      <c r="D623" t="s">
        <v>21</v>
      </c>
      <c r="E623" t="s">
        <v>192</v>
      </c>
      <c r="F623" t="s">
        <v>26</v>
      </c>
      <c r="N623">
        <v>0</v>
      </c>
      <c r="T623">
        <v>0</v>
      </c>
      <c r="U623">
        <v>500000000</v>
      </c>
      <c r="W623" t="s">
        <v>557</v>
      </c>
    </row>
    <row r="624" spans="1:23" ht="15" customHeight="1">
      <c r="A624" s="82" t="s">
        <v>76</v>
      </c>
      <c r="B624" t="s">
        <v>111</v>
      </c>
      <c r="C624" t="s">
        <v>19</v>
      </c>
      <c r="D624" t="s">
        <v>21</v>
      </c>
      <c r="E624" t="s">
        <v>192</v>
      </c>
      <c r="F624" t="s">
        <v>26</v>
      </c>
      <c r="N624">
        <v>0.01</v>
      </c>
      <c r="T624">
        <v>0</v>
      </c>
      <c r="U624">
        <v>500000000</v>
      </c>
      <c r="W624" t="s">
        <v>557</v>
      </c>
    </row>
    <row r="625" spans="1:23" ht="15" customHeight="1">
      <c r="A625" s="82" t="s">
        <v>76</v>
      </c>
      <c r="B625" t="s">
        <v>112</v>
      </c>
      <c r="C625" t="s">
        <v>19</v>
      </c>
      <c r="D625" t="s">
        <v>21</v>
      </c>
      <c r="E625" t="s">
        <v>192</v>
      </c>
      <c r="F625" t="s">
        <v>26</v>
      </c>
      <c r="N625">
        <v>0</v>
      </c>
      <c r="T625">
        <v>0</v>
      </c>
      <c r="U625">
        <v>500000000</v>
      </c>
      <c r="W625" t="s">
        <v>557</v>
      </c>
    </row>
    <row r="626" spans="1:23" ht="15" customHeight="1">
      <c r="A626" s="82" t="s">
        <v>76</v>
      </c>
      <c r="B626" t="s">
        <v>116</v>
      </c>
      <c r="C626" t="s">
        <v>19</v>
      </c>
      <c r="D626" t="s">
        <v>21</v>
      </c>
      <c r="E626" t="s">
        <v>192</v>
      </c>
      <c r="F626" t="s">
        <v>26</v>
      </c>
      <c r="N626">
        <v>0.21</v>
      </c>
      <c r="T626">
        <v>0</v>
      </c>
      <c r="U626">
        <v>500000000</v>
      </c>
      <c r="W626" t="s">
        <v>557</v>
      </c>
    </row>
    <row r="627" spans="1:23" ht="15" customHeight="1">
      <c r="A627" s="82" t="s">
        <v>76</v>
      </c>
      <c r="B627" t="s">
        <v>100</v>
      </c>
      <c r="C627" t="s">
        <v>19</v>
      </c>
      <c r="D627" t="s">
        <v>21</v>
      </c>
      <c r="E627" t="s">
        <v>192</v>
      </c>
      <c r="F627" t="s">
        <v>26</v>
      </c>
      <c r="N627">
        <v>0.01</v>
      </c>
      <c r="T627">
        <v>0</v>
      </c>
      <c r="U627">
        <v>500000000</v>
      </c>
      <c r="W627" t="s">
        <v>557</v>
      </c>
    </row>
    <row r="628" spans="1:23" ht="15" customHeight="1">
      <c r="A628" s="82" t="s">
        <v>76</v>
      </c>
      <c r="B628" t="s">
        <v>92</v>
      </c>
      <c r="C628" t="s">
        <v>19</v>
      </c>
      <c r="D628" t="s">
        <v>21</v>
      </c>
      <c r="E628" t="s">
        <v>192</v>
      </c>
      <c r="F628" t="s">
        <v>26</v>
      </c>
      <c r="N628">
        <v>0.01</v>
      </c>
      <c r="T628">
        <v>0</v>
      </c>
      <c r="U628">
        <v>500000000</v>
      </c>
      <c r="W628" t="s">
        <v>557</v>
      </c>
    </row>
    <row r="629" spans="1:23" ht="15" customHeight="1">
      <c r="A629" s="82" t="s">
        <v>76</v>
      </c>
      <c r="B629" t="s">
        <v>91</v>
      </c>
      <c r="C629" t="s">
        <v>19</v>
      </c>
      <c r="D629" t="s">
        <v>21</v>
      </c>
      <c r="E629" t="s">
        <v>192</v>
      </c>
      <c r="F629" t="s">
        <v>26</v>
      </c>
      <c r="N629">
        <v>7.0000000000000007E-2</v>
      </c>
      <c r="T629">
        <v>0</v>
      </c>
      <c r="U629">
        <v>500000000</v>
      </c>
      <c r="W629" t="s">
        <v>557</v>
      </c>
    </row>
    <row r="630" spans="1:23" ht="15" customHeight="1">
      <c r="A630" s="82" t="s">
        <v>76</v>
      </c>
      <c r="B630" t="s">
        <v>103</v>
      </c>
      <c r="C630" t="s">
        <v>19</v>
      </c>
      <c r="D630" t="s">
        <v>21</v>
      </c>
      <c r="E630" t="s">
        <v>192</v>
      </c>
      <c r="F630" t="s">
        <v>26</v>
      </c>
      <c r="N630">
        <v>0.06</v>
      </c>
      <c r="T630">
        <v>0</v>
      </c>
      <c r="U630">
        <v>500000000</v>
      </c>
      <c r="W630" t="s">
        <v>557</v>
      </c>
    </row>
    <row r="631" spans="1:23" ht="15" customHeight="1">
      <c r="A631" s="82" t="s">
        <v>76</v>
      </c>
      <c r="B631" t="s">
        <v>90</v>
      </c>
      <c r="C631" t="s">
        <v>19</v>
      </c>
      <c r="D631" t="s">
        <v>21</v>
      </c>
      <c r="E631" t="s">
        <v>192</v>
      </c>
      <c r="F631" t="s">
        <v>26</v>
      </c>
      <c r="N631">
        <v>0.09</v>
      </c>
      <c r="T631">
        <v>0</v>
      </c>
      <c r="U631">
        <v>500000000</v>
      </c>
      <c r="W631" t="s">
        <v>557</v>
      </c>
    </row>
    <row r="632" spans="1:23" ht="15" customHeight="1">
      <c r="A632" s="82" t="s">
        <v>76</v>
      </c>
      <c r="B632" t="s">
        <v>107</v>
      </c>
      <c r="C632" t="s">
        <v>19</v>
      </c>
      <c r="D632" t="s">
        <v>21</v>
      </c>
      <c r="E632" t="s">
        <v>192</v>
      </c>
      <c r="F632" t="s">
        <v>26</v>
      </c>
      <c r="N632">
        <v>0.02</v>
      </c>
      <c r="T632">
        <v>0</v>
      </c>
      <c r="U632">
        <v>500000000</v>
      </c>
      <c r="W632" t="s">
        <v>557</v>
      </c>
    </row>
    <row r="633" spans="1:23" ht="15" customHeight="1">
      <c r="A633" s="82" t="s">
        <v>77</v>
      </c>
      <c r="B633" t="s">
        <v>101</v>
      </c>
      <c r="C633" t="s">
        <v>19</v>
      </c>
      <c r="D633" t="s">
        <v>21</v>
      </c>
      <c r="E633" t="s">
        <v>192</v>
      </c>
      <c r="F633" t="s">
        <v>26</v>
      </c>
      <c r="N633">
        <v>0</v>
      </c>
      <c r="O633">
        <v>0</v>
      </c>
      <c r="P633">
        <v>0</v>
      </c>
      <c r="T633">
        <v>0</v>
      </c>
      <c r="U633">
        <v>500000000</v>
      </c>
      <c r="W633" t="s">
        <v>558</v>
      </c>
    </row>
    <row r="634" spans="1:23" ht="15" customHeight="1">
      <c r="A634" s="82" t="s">
        <v>77</v>
      </c>
      <c r="B634" t="s">
        <v>102</v>
      </c>
      <c r="C634" t="s">
        <v>19</v>
      </c>
      <c r="D634" t="s">
        <v>21</v>
      </c>
      <c r="E634" t="s">
        <v>192</v>
      </c>
      <c r="F634" t="s">
        <v>26</v>
      </c>
      <c r="N634">
        <v>0</v>
      </c>
      <c r="O634">
        <v>0</v>
      </c>
      <c r="P634">
        <v>0</v>
      </c>
      <c r="T634">
        <v>0</v>
      </c>
      <c r="U634">
        <v>500000000</v>
      </c>
      <c r="W634" t="s">
        <v>558</v>
      </c>
    </row>
    <row r="635" spans="1:23" ht="15" customHeight="1">
      <c r="A635" s="82" t="s">
        <v>77</v>
      </c>
      <c r="B635" t="s">
        <v>104</v>
      </c>
      <c r="C635" t="s">
        <v>19</v>
      </c>
      <c r="D635" t="s">
        <v>21</v>
      </c>
      <c r="E635" t="s">
        <v>192</v>
      </c>
      <c r="F635" t="s">
        <v>26</v>
      </c>
      <c r="G635" t="s">
        <v>174</v>
      </c>
      <c r="H635" t="s">
        <v>142</v>
      </c>
      <c r="I635" t="s">
        <v>143</v>
      </c>
      <c r="J635" t="s">
        <v>125</v>
      </c>
      <c r="K635" t="s">
        <v>141</v>
      </c>
      <c r="L635" t="s">
        <v>144</v>
      </c>
      <c r="M635" t="s">
        <v>145</v>
      </c>
      <c r="N635">
        <v>0</v>
      </c>
      <c r="Q635">
        <v>0</v>
      </c>
      <c r="R635">
        <v>0</v>
      </c>
      <c r="S635">
        <v>0.1</v>
      </c>
      <c r="T635">
        <v>0</v>
      </c>
      <c r="U635">
        <v>500000000</v>
      </c>
      <c r="V635">
        <v>0</v>
      </c>
      <c r="W635" t="s">
        <v>556</v>
      </c>
    </row>
    <row r="636" spans="1:23" ht="15" customHeight="1">
      <c r="A636" s="82" t="s">
        <v>77</v>
      </c>
      <c r="B636" t="s">
        <v>105</v>
      </c>
      <c r="C636" t="s">
        <v>19</v>
      </c>
      <c r="D636" t="s">
        <v>21</v>
      </c>
      <c r="E636" t="s">
        <v>192</v>
      </c>
      <c r="F636" t="s">
        <v>26</v>
      </c>
      <c r="G636" t="s">
        <v>175</v>
      </c>
      <c r="H636" t="s">
        <v>142</v>
      </c>
      <c r="I636" t="s">
        <v>143</v>
      </c>
      <c r="J636" t="s">
        <v>125</v>
      </c>
      <c r="K636" t="s">
        <v>146</v>
      </c>
      <c r="L636" t="s">
        <v>144</v>
      </c>
      <c r="M636" t="s">
        <v>145</v>
      </c>
      <c r="N636">
        <v>0.05</v>
      </c>
      <c r="Q636">
        <v>0.05</v>
      </c>
      <c r="R636">
        <v>0</v>
      </c>
      <c r="S636">
        <v>0.1</v>
      </c>
      <c r="T636">
        <v>0</v>
      </c>
      <c r="U636">
        <v>500000000</v>
      </c>
      <c r="V636">
        <v>0</v>
      </c>
      <c r="W636" t="s">
        <v>556</v>
      </c>
    </row>
    <row r="637" spans="1:23" ht="15" customHeight="1">
      <c r="A637" s="82" t="s">
        <v>77</v>
      </c>
      <c r="B637" t="s">
        <v>106</v>
      </c>
      <c r="C637" t="s">
        <v>19</v>
      </c>
      <c r="D637" t="s">
        <v>21</v>
      </c>
      <c r="E637" t="s">
        <v>192</v>
      </c>
      <c r="F637" t="s">
        <v>26</v>
      </c>
      <c r="G637" t="s">
        <v>176</v>
      </c>
      <c r="H637" t="s">
        <v>142</v>
      </c>
      <c r="I637" t="s">
        <v>143</v>
      </c>
      <c r="J637" t="s">
        <v>125</v>
      </c>
      <c r="K637" t="s">
        <v>147</v>
      </c>
      <c r="L637" t="s">
        <v>144</v>
      </c>
      <c r="M637" t="s">
        <v>145</v>
      </c>
      <c r="N637">
        <v>0</v>
      </c>
      <c r="Q637">
        <v>0</v>
      </c>
      <c r="R637">
        <v>0</v>
      </c>
      <c r="S637">
        <v>0.1</v>
      </c>
      <c r="T637">
        <v>0</v>
      </c>
      <c r="U637">
        <v>500000000</v>
      </c>
      <c r="V637">
        <v>0</v>
      </c>
      <c r="W637" t="s">
        <v>556</v>
      </c>
    </row>
    <row r="638" spans="1:23" ht="15" customHeight="1">
      <c r="A638" s="82" t="s">
        <v>77</v>
      </c>
      <c r="B638" t="s">
        <v>109</v>
      </c>
      <c r="C638" t="s">
        <v>19</v>
      </c>
      <c r="D638" t="s">
        <v>21</v>
      </c>
      <c r="E638" t="s">
        <v>192</v>
      </c>
      <c r="F638" t="s">
        <v>26</v>
      </c>
      <c r="G638" t="s">
        <v>177</v>
      </c>
      <c r="H638" t="s">
        <v>142</v>
      </c>
      <c r="I638" t="s">
        <v>143</v>
      </c>
      <c r="J638" t="s">
        <v>125</v>
      </c>
      <c r="K638" t="s">
        <v>148</v>
      </c>
      <c r="L638" t="s">
        <v>144</v>
      </c>
      <c r="M638" t="s">
        <v>145</v>
      </c>
      <c r="N638">
        <v>0</v>
      </c>
      <c r="Q638">
        <v>0</v>
      </c>
      <c r="R638">
        <v>0</v>
      </c>
      <c r="S638">
        <v>0.1</v>
      </c>
      <c r="T638">
        <v>0</v>
      </c>
      <c r="U638">
        <v>500000000</v>
      </c>
      <c r="V638">
        <v>0</v>
      </c>
      <c r="W638" t="s">
        <v>556</v>
      </c>
    </row>
    <row r="639" spans="1:23" ht="15" customHeight="1">
      <c r="A639" s="82" t="s">
        <v>77</v>
      </c>
      <c r="B639" t="s">
        <v>110</v>
      </c>
      <c r="C639" t="s">
        <v>19</v>
      </c>
      <c r="D639" t="s">
        <v>21</v>
      </c>
      <c r="E639" t="s">
        <v>192</v>
      </c>
      <c r="F639" t="s">
        <v>26</v>
      </c>
      <c r="G639" t="s">
        <v>178</v>
      </c>
      <c r="H639" t="s">
        <v>142</v>
      </c>
      <c r="I639" t="s">
        <v>143</v>
      </c>
      <c r="J639" t="s">
        <v>125</v>
      </c>
      <c r="K639" t="s">
        <v>149</v>
      </c>
      <c r="L639" t="s">
        <v>144</v>
      </c>
      <c r="M639" t="s">
        <v>145</v>
      </c>
      <c r="N639">
        <v>0</v>
      </c>
      <c r="Q639">
        <v>0</v>
      </c>
      <c r="R639">
        <v>0</v>
      </c>
      <c r="S639">
        <v>0.1</v>
      </c>
      <c r="T639">
        <v>0</v>
      </c>
      <c r="U639">
        <v>500000000</v>
      </c>
      <c r="V639">
        <v>0</v>
      </c>
      <c r="W639" t="s">
        <v>556</v>
      </c>
    </row>
    <row r="640" spans="1:23" ht="15" customHeight="1">
      <c r="A640" s="82" t="s">
        <v>77</v>
      </c>
      <c r="B640" t="s">
        <v>111</v>
      </c>
      <c r="C640" t="s">
        <v>19</v>
      </c>
      <c r="D640" t="s">
        <v>21</v>
      </c>
      <c r="E640" t="s">
        <v>192</v>
      </c>
      <c r="F640" t="s">
        <v>26</v>
      </c>
      <c r="G640" t="s">
        <v>179</v>
      </c>
      <c r="H640" t="s">
        <v>142</v>
      </c>
      <c r="I640" t="s">
        <v>143</v>
      </c>
      <c r="J640" t="s">
        <v>125</v>
      </c>
      <c r="K640" t="s">
        <v>150</v>
      </c>
      <c r="L640" t="s">
        <v>144</v>
      </c>
      <c r="M640" t="s">
        <v>145</v>
      </c>
      <c r="N640">
        <v>0</v>
      </c>
      <c r="Q640">
        <v>0</v>
      </c>
      <c r="R640">
        <v>0</v>
      </c>
      <c r="S640">
        <v>0.1</v>
      </c>
      <c r="T640">
        <v>0</v>
      </c>
      <c r="U640">
        <v>500000000</v>
      </c>
      <c r="V640">
        <v>0</v>
      </c>
      <c r="W640" t="s">
        <v>556</v>
      </c>
    </row>
    <row r="641" spans="1:23" ht="15" customHeight="1">
      <c r="A641" s="82" t="s">
        <v>77</v>
      </c>
      <c r="B641" t="s">
        <v>112</v>
      </c>
      <c r="C641" t="s">
        <v>19</v>
      </c>
      <c r="D641" t="s">
        <v>21</v>
      </c>
      <c r="E641" t="s">
        <v>192</v>
      </c>
      <c r="F641" t="s">
        <v>26</v>
      </c>
      <c r="G641" t="s">
        <v>180</v>
      </c>
      <c r="H641" t="s">
        <v>142</v>
      </c>
      <c r="I641" t="s">
        <v>143</v>
      </c>
      <c r="J641" t="s">
        <v>125</v>
      </c>
      <c r="K641" t="s">
        <v>151</v>
      </c>
      <c r="L641" t="s">
        <v>144</v>
      </c>
      <c r="M641" t="s">
        <v>145</v>
      </c>
      <c r="N641">
        <v>0</v>
      </c>
      <c r="Q641">
        <v>0</v>
      </c>
      <c r="R641">
        <v>0</v>
      </c>
      <c r="S641">
        <v>0.1</v>
      </c>
      <c r="T641">
        <v>0</v>
      </c>
      <c r="U641">
        <v>500000000</v>
      </c>
      <c r="V641">
        <v>0</v>
      </c>
      <c r="W641" t="s">
        <v>556</v>
      </c>
    </row>
    <row r="642" spans="1:23" ht="15" customHeight="1">
      <c r="A642" s="82" t="s">
        <v>77</v>
      </c>
      <c r="B642" t="s">
        <v>116</v>
      </c>
      <c r="C642" t="s">
        <v>19</v>
      </c>
      <c r="D642" t="s">
        <v>21</v>
      </c>
      <c r="E642" t="s">
        <v>192</v>
      </c>
      <c r="F642" t="s">
        <v>26</v>
      </c>
      <c r="G642" t="s">
        <v>485</v>
      </c>
      <c r="H642" t="s">
        <v>142</v>
      </c>
      <c r="I642" t="s">
        <v>446</v>
      </c>
      <c r="J642" t="s">
        <v>447</v>
      </c>
      <c r="K642" t="s">
        <v>448</v>
      </c>
      <c r="L642" t="s">
        <v>144</v>
      </c>
      <c r="M642" t="s">
        <v>449</v>
      </c>
      <c r="N642">
        <v>0.13</v>
      </c>
      <c r="T642">
        <v>0</v>
      </c>
      <c r="U642">
        <v>500000000</v>
      </c>
      <c r="W642" t="s">
        <v>557</v>
      </c>
    </row>
    <row r="643" spans="1:23" ht="15" customHeight="1">
      <c r="A643" s="82" t="s">
        <v>77</v>
      </c>
      <c r="B643" t="s">
        <v>100</v>
      </c>
      <c r="C643" t="s">
        <v>19</v>
      </c>
      <c r="D643" t="s">
        <v>21</v>
      </c>
      <c r="E643" t="s">
        <v>192</v>
      </c>
      <c r="F643" t="s">
        <v>26</v>
      </c>
      <c r="G643" t="s">
        <v>181</v>
      </c>
      <c r="H643" t="s">
        <v>142</v>
      </c>
      <c r="I643" t="s">
        <v>143</v>
      </c>
      <c r="J643" t="s">
        <v>125</v>
      </c>
      <c r="K643" t="s">
        <v>152</v>
      </c>
      <c r="L643" t="s">
        <v>144</v>
      </c>
      <c r="M643" t="s">
        <v>145</v>
      </c>
      <c r="N643">
        <v>0</v>
      </c>
      <c r="Q643">
        <v>0</v>
      </c>
      <c r="R643">
        <v>0</v>
      </c>
      <c r="S643">
        <v>0.1</v>
      </c>
      <c r="T643">
        <v>0</v>
      </c>
      <c r="U643">
        <v>500000000</v>
      </c>
      <c r="V643">
        <v>0</v>
      </c>
      <c r="W643" t="s">
        <v>556</v>
      </c>
    </row>
    <row r="644" spans="1:23" ht="15" customHeight="1">
      <c r="A644" s="82" t="s">
        <v>77</v>
      </c>
      <c r="B644" t="s">
        <v>92</v>
      </c>
      <c r="C644" t="s">
        <v>19</v>
      </c>
      <c r="D644" t="s">
        <v>21</v>
      </c>
      <c r="E644" t="s">
        <v>192</v>
      </c>
      <c r="F644" t="s">
        <v>26</v>
      </c>
      <c r="N644">
        <v>0</v>
      </c>
      <c r="T644">
        <v>0</v>
      </c>
      <c r="U644">
        <v>500000000</v>
      </c>
      <c r="W644" t="s">
        <v>557</v>
      </c>
    </row>
    <row r="645" spans="1:23" ht="15" customHeight="1">
      <c r="A645" s="82" t="s">
        <v>77</v>
      </c>
      <c r="B645" t="s">
        <v>91</v>
      </c>
      <c r="C645" t="s">
        <v>19</v>
      </c>
      <c r="D645" t="s">
        <v>21</v>
      </c>
      <c r="E645" t="s">
        <v>192</v>
      </c>
      <c r="F645" t="s">
        <v>26</v>
      </c>
      <c r="N645">
        <v>0.06</v>
      </c>
      <c r="T645">
        <v>0</v>
      </c>
      <c r="U645">
        <v>500000000</v>
      </c>
      <c r="W645" t="s">
        <v>557</v>
      </c>
    </row>
    <row r="646" spans="1:23" ht="15" customHeight="1">
      <c r="A646" s="82" t="s">
        <v>77</v>
      </c>
      <c r="B646" t="s">
        <v>103</v>
      </c>
      <c r="C646" t="s">
        <v>19</v>
      </c>
      <c r="D646" t="s">
        <v>21</v>
      </c>
      <c r="E646" t="s">
        <v>192</v>
      </c>
      <c r="F646" t="s">
        <v>26</v>
      </c>
      <c r="N646">
        <v>0.06</v>
      </c>
      <c r="T646">
        <v>0</v>
      </c>
      <c r="U646">
        <v>500000000</v>
      </c>
      <c r="W646" t="s">
        <v>557</v>
      </c>
    </row>
    <row r="647" spans="1:23" ht="15" customHeight="1">
      <c r="A647" s="82" t="s">
        <v>77</v>
      </c>
      <c r="B647" t="s">
        <v>90</v>
      </c>
      <c r="C647" t="s">
        <v>19</v>
      </c>
      <c r="D647" t="s">
        <v>21</v>
      </c>
      <c r="E647" t="s">
        <v>192</v>
      </c>
      <c r="F647" t="s">
        <v>26</v>
      </c>
      <c r="N647">
        <v>0.06</v>
      </c>
      <c r="T647">
        <v>0</v>
      </c>
      <c r="U647">
        <v>500000000</v>
      </c>
      <c r="W647" t="s">
        <v>557</v>
      </c>
    </row>
    <row r="648" spans="1:23" ht="15" customHeight="1">
      <c r="A648" s="82" t="s">
        <v>77</v>
      </c>
      <c r="B648" t="s">
        <v>107</v>
      </c>
      <c r="C648" t="s">
        <v>19</v>
      </c>
      <c r="D648" t="s">
        <v>21</v>
      </c>
      <c r="E648" t="s">
        <v>192</v>
      </c>
      <c r="F648" t="s">
        <v>26</v>
      </c>
      <c r="N648">
        <v>0</v>
      </c>
      <c r="T648">
        <v>0</v>
      </c>
      <c r="U648">
        <v>500000000</v>
      </c>
      <c r="W648" t="s">
        <v>557</v>
      </c>
    </row>
    <row r="649" spans="1:23" ht="15" customHeight="1">
      <c r="A649" s="82" t="s">
        <v>78</v>
      </c>
      <c r="B649" t="s">
        <v>101</v>
      </c>
      <c r="C649" t="s">
        <v>19</v>
      </c>
      <c r="D649" t="s">
        <v>21</v>
      </c>
      <c r="E649" t="s">
        <v>192</v>
      </c>
      <c r="F649" t="s">
        <v>26</v>
      </c>
      <c r="N649">
        <v>0</v>
      </c>
      <c r="O649">
        <v>0</v>
      </c>
      <c r="P649">
        <v>0</v>
      </c>
      <c r="T649">
        <v>0</v>
      </c>
      <c r="U649">
        <v>500000000</v>
      </c>
      <c r="W649" t="s">
        <v>558</v>
      </c>
    </row>
    <row r="650" spans="1:23" ht="15" customHeight="1">
      <c r="A650" s="82" t="s">
        <v>78</v>
      </c>
      <c r="B650" t="s">
        <v>102</v>
      </c>
      <c r="C650" t="s">
        <v>19</v>
      </c>
      <c r="D650" t="s">
        <v>21</v>
      </c>
      <c r="E650" t="s">
        <v>192</v>
      </c>
      <c r="F650" t="s">
        <v>26</v>
      </c>
      <c r="N650">
        <v>0</v>
      </c>
      <c r="O650">
        <v>0</v>
      </c>
      <c r="P650">
        <v>0</v>
      </c>
      <c r="T650">
        <v>0</v>
      </c>
      <c r="U650">
        <v>500000000</v>
      </c>
      <c r="W650" t="s">
        <v>558</v>
      </c>
    </row>
    <row r="651" spans="1:23" ht="15" customHeight="1">
      <c r="A651" s="82" t="s">
        <v>78</v>
      </c>
      <c r="B651" t="s">
        <v>104</v>
      </c>
      <c r="C651" t="s">
        <v>19</v>
      </c>
      <c r="D651" t="s">
        <v>21</v>
      </c>
      <c r="E651" t="s">
        <v>192</v>
      </c>
      <c r="F651" t="s">
        <v>26</v>
      </c>
      <c r="G651" t="s">
        <v>182</v>
      </c>
      <c r="H651" t="s">
        <v>142</v>
      </c>
      <c r="I651" t="s">
        <v>143</v>
      </c>
      <c r="J651" t="s">
        <v>125</v>
      </c>
      <c r="K651" t="s">
        <v>153</v>
      </c>
      <c r="L651" t="s">
        <v>144</v>
      </c>
      <c r="M651" t="s">
        <v>145</v>
      </c>
      <c r="N651">
        <v>0</v>
      </c>
      <c r="Q651">
        <v>0</v>
      </c>
      <c r="R651">
        <v>0</v>
      </c>
      <c r="S651">
        <v>0.1</v>
      </c>
      <c r="T651">
        <v>0</v>
      </c>
      <c r="U651">
        <v>500000000</v>
      </c>
      <c r="V651">
        <v>0</v>
      </c>
      <c r="W651" t="s">
        <v>556</v>
      </c>
    </row>
    <row r="652" spans="1:23" ht="15" customHeight="1">
      <c r="A652" s="82" t="s">
        <v>78</v>
      </c>
      <c r="B652" t="s">
        <v>105</v>
      </c>
      <c r="C652" t="s">
        <v>19</v>
      </c>
      <c r="D652" t="s">
        <v>21</v>
      </c>
      <c r="E652" t="s">
        <v>192</v>
      </c>
      <c r="F652" t="s">
        <v>26</v>
      </c>
      <c r="G652" t="s">
        <v>183</v>
      </c>
      <c r="H652" t="s">
        <v>142</v>
      </c>
      <c r="I652" t="s">
        <v>143</v>
      </c>
      <c r="J652" t="s">
        <v>125</v>
      </c>
      <c r="K652" t="s">
        <v>154</v>
      </c>
      <c r="L652" t="s">
        <v>144</v>
      </c>
      <c r="M652" t="s">
        <v>145</v>
      </c>
      <c r="N652">
        <v>0</v>
      </c>
      <c r="Q652">
        <v>0</v>
      </c>
      <c r="R652">
        <v>0</v>
      </c>
      <c r="S652">
        <v>0.1</v>
      </c>
      <c r="T652">
        <v>0</v>
      </c>
      <c r="U652">
        <v>500000000</v>
      </c>
      <c r="V652">
        <v>0</v>
      </c>
      <c r="W652" t="s">
        <v>556</v>
      </c>
    </row>
    <row r="653" spans="1:23" ht="15" customHeight="1">
      <c r="A653" s="82" t="s">
        <v>78</v>
      </c>
      <c r="B653" t="s">
        <v>106</v>
      </c>
      <c r="C653" t="s">
        <v>19</v>
      </c>
      <c r="D653" t="s">
        <v>21</v>
      </c>
      <c r="E653" t="s">
        <v>192</v>
      </c>
      <c r="F653" t="s">
        <v>26</v>
      </c>
      <c r="G653" t="s">
        <v>184</v>
      </c>
      <c r="H653" t="s">
        <v>142</v>
      </c>
      <c r="I653" t="s">
        <v>143</v>
      </c>
      <c r="J653" t="s">
        <v>125</v>
      </c>
      <c r="K653" t="s">
        <v>155</v>
      </c>
      <c r="L653" t="s">
        <v>144</v>
      </c>
      <c r="M653" t="s">
        <v>145</v>
      </c>
      <c r="N653">
        <v>0</v>
      </c>
      <c r="Q653">
        <v>0</v>
      </c>
      <c r="R653">
        <v>0</v>
      </c>
      <c r="S653">
        <v>0.1</v>
      </c>
      <c r="T653">
        <v>0</v>
      </c>
      <c r="U653">
        <v>500000000</v>
      </c>
      <c r="V653">
        <v>0</v>
      </c>
      <c r="W653" t="s">
        <v>556</v>
      </c>
    </row>
    <row r="654" spans="1:23" ht="15" customHeight="1">
      <c r="A654" s="82" t="s">
        <v>78</v>
      </c>
      <c r="B654" t="s">
        <v>109</v>
      </c>
      <c r="C654" t="s">
        <v>19</v>
      </c>
      <c r="D654" t="s">
        <v>21</v>
      </c>
      <c r="E654" t="s">
        <v>192</v>
      </c>
      <c r="F654" t="s">
        <v>26</v>
      </c>
      <c r="G654" t="s">
        <v>185</v>
      </c>
      <c r="H654" t="s">
        <v>142</v>
      </c>
      <c r="I654" t="s">
        <v>143</v>
      </c>
      <c r="J654" t="s">
        <v>125</v>
      </c>
      <c r="K654" t="s">
        <v>156</v>
      </c>
      <c r="L654" t="s">
        <v>144</v>
      </c>
      <c r="M654" t="s">
        <v>145</v>
      </c>
      <c r="N654">
        <v>0.01</v>
      </c>
      <c r="Q654">
        <v>0.01</v>
      </c>
      <c r="R654">
        <v>0</v>
      </c>
      <c r="S654">
        <v>0.1</v>
      </c>
      <c r="T654">
        <v>0</v>
      </c>
      <c r="U654">
        <v>500000000</v>
      </c>
      <c r="V654">
        <v>0</v>
      </c>
      <c r="W654" t="s">
        <v>556</v>
      </c>
    </row>
    <row r="655" spans="1:23" ht="15" customHeight="1">
      <c r="A655" s="82" t="s">
        <v>78</v>
      </c>
      <c r="B655" t="s">
        <v>111</v>
      </c>
      <c r="C655" t="s">
        <v>19</v>
      </c>
      <c r="D655" t="s">
        <v>21</v>
      </c>
      <c r="E655" t="s">
        <v>192</v>
      </c>
      <c r="F655" t="s">
        <v>26</v>
      </c>
      <c r="G655" t="s">
        <v>186</v>
      </c>
      <c r="H655" t="s">
        <v>142</v>
      </c>
      <c r="I655" t="s">
        <v>143</v>
      </c>
      <c r="J655" t="s">
        <v>125</v>
      </c>
      <c r="K655" t="s">
        <v>157</v>
      </c>
      <c r="L655" t="s">
        <v>144</v>
      </c>
      <c r="M655" t="s">
        <v>145</v>
      </c>
      <c r="N655">
        <v>0.01</v>
      </c>
      <c r="Q655">
        <v>0.01</v>
      </c>
      <c r="R655">
        <v>0</v>
      </c>
      <c r="S655">
        <v>0.1</v>
      </c>
      <c r="T655">
        <v>0</v>
      </c>
      <c r="U655">
        <v>500000000</v>
      </c>
      <c r="V655">
        <v>0</v>
      </c>
      <c r="W655" t="s">
        <v>556</v>
      </c>
    </row>
    <row r="656" spans="1:23" ht="15" customHeight="1">
      <c r="A656" s="82" t="s">
        <v>78</v>
      </c>
      <c r="B656" t="s">
        <v>112</v>
      </c>
      <c r="C656" t="s">
        <v>19</v>
      </c>
      <c r="D656" t="s">
        <v>21</v>
      </c>
      <c r="E656" t="s">
        <v>192</v>
      </c>
      <c r="F656" t="s">
        <v>26</v>
      </c>
      <c r="G656" t="s">
        <v>187</v>
      </c>
      <c r="H656" t="s">
        <v>142</v>
      </c>
      <c r="I656" t="s">
        <v>143</v>
      </c>
      <c r="J656" t="s">
        <v>125</v>
      </c>
      <c r="K656" t="s">
        <v>158</v>
      </c>
      <c r="L656" t="s">
        <v>144</v>
      </c>
      <c r="M656" t="s">
        <v>145</v>
      </c>
      <c r="N656">
        <v>0</v>
      </c>
      <c r="Q656">
        <v>0</v>
      </c>
      <c r="R656">
        <v>0</v>
      </c>
      <c r="S656">
        <v>0.1</v>
      </c>
      <c r="T656">
        <v>0</v>
      </c>
      <c r="U656">
        <v>500000000</v>
      </c>
      <c r="V656">
        <v>0</v>
      </c>
      <c r="W656" t="s">
        <v>556</v>
      </c>
    </row>
    <row r="657" spans="1:23" ht="15" customHeight="1">
      <c r="A657" s="82" t="s">
        <v>78</v>
      </c>
      <c r="B657" t="s">
        <v>116</v>
      </c>
      <c r="C657" t="s">
        <v>19</v>
      </c>
      <c r="D657" t="s">
        <v>21</v>
      </c>
      <c r="E657" t="s">
        <v>192</v>
      </c>
      <c r="F657" t="s">
        <v>26</v>
      </c>
      <c r="G657" t="s">
        <v>484</v>
      </c>
      <c r="H657" t="s">
        <v>142</v>
      </c>
      <c r="I657" t="s">
        <v>446</v>
      </c>
      <c r="J657" t="s">
        <v>447</v>
      </c>
      <c r="K657" t="s">
        <v>451</v>
      </c>
      <c r="L657" t="s">
        <v>144</v>
      </c>
      <c r="M657" t="s">
        <v>449</v>
      </c>
      <c r="N657">
        <v>0.09</v>
      </c>
      <c r="T657">
        <v>0</v>
      </c>
      <c r="U657">
        <v>500000000</v>
      </c>
      <c r="W657" t="s">
        <v>557</v>
      </c>
    </row>
    <row r="658" spans="1:23" ht="15" customHeight="1">
      <c r="A658" s="82" t="s">
        <v>78</v>
      </c>
      <c r="B658" t="s">
        <v>100</v>
      </c>
      <c r="C658" t="s">
        <v>19</v>
      </c>
      <c r="D658" t="s">
        <v>21</v>
      </c>
      <c r="E658" t="s">
        <v>192</v>
      </c>
      <c r="F658" t="s">
        <v>26</v>
      </c>
      <c r="G658" t="s">
        <v>188</v>
      </c>
      <c r="H658" t="s">
        <v>142</v>
      </c>
      <c r="I658" t="s">
        <v>143</v>
      </c>
      <c r="J658" t="s">
        <v>125</v>
      </c>
      <c r="K658" t="s">
        <v>159</v>
      </c>
      <c r="L658" t="s">
        <v>144</v>
      </c>
      <c r="M658" t="s">
        <v>145</v>
      </c>
      <c r="N658">
        <v>0</v>
      </c>
      <c r="Q658">
        <v>0</v>
      </c>
      <c r="R658">
        <v>0</v>
      </c>
      <c r="S658">
        <v>0.1</v>
      </c>
      <c r="T658">
        <v>0</v>
      </c>
      <c r="U658">
        <v>500000000</v>
      </c>
      <c r="V658">
        <v>0</v>
      </c>
      <c r="W658" t="s">
        <v>556</v>
      </c>
    </row>
    <row r="659" spans="1:23" ht="15" customHeight="1">
      <c r="A659" s="82" t="s">
        <v>78</v>
      </c>
      <c r="B659" t="s">
        <v>92</v>
      </c>
      <c r="C659" t="s">
        <v>19</v>
      </c>
      <c r="D659" t="s">
        <v>21</v>
      </c>
      <c r="E659" t="s">
        <v>192</v>
      </c>
      <c r="F659" t="s">
        <v>26</v>
      </c>
      <c r="N659">
        <v>0</v>
      </c>
      <c r="T659">
        <v>0</v>
      </c>
      <c r="U659">
        <v>500000000</v>
      </c>
      <c r="W659" t="s">
        <v>557</v>
      </c>
    </row>
    <row r="660" spans="1:23" ht="15" customHeight="1">
      <c r="A660" s="82" t="s">
        <v>78</v>
      </c>
      <c r="B660" t="s">
        <v>91</v>
      </c>
      <c r="C660" t="s">
        <v>19</v>
      </c>
      <c r="D660" t="s">
        <v>21</v>
      </c>
      <c r="E660" t="s">
        <v>192</v>
      </c>
      <c r="F660" t="s">
        <v>26</v>
      </c>
      <c r="N660">
        <v>0.01</v>
      </c>
      <c r="T660">
        <v>0</v>
      </c>
      <c r="U660">
        <v>500000000</v>
      </c>
      <c r="W660" t="s">
        <v>557</v>
      </c>
    </row>
    <row r="661" spans="1:23" ht="15" customHeight="1">
      <c r="A661" s="82" t="s">
        <v>78</v>
      </c>
      <c r="B661" t="s">
        <v>103</v>
      </c>
      <c r="C661" t="s">
        <v>19</v>
      </c>
      <c r="D661" t="s">
        <v>21</v>
      </c>
      <c r="E661" t="s">
        <v>192</v>
      </c>
      <c r="F661" t="s">
        <v>26</v>
      </c>
      <c r="N661">
        <v>0.01</v>
      </c>
      <c r="T661">
        <v>0</v>
      </c>
      <c r="U661">
        <v>500000000</v>
      </c>
      <c r="W661" t="s">
        <v>557</v>
      </c>
    </row>
    <row r="662" spans="1:23" ht="15" customHeight="1">
      <c r="A662" s="82" t="s">
        <v>78</v>
      </c>
      <c r="B662" t="s">
        <v>90</v>
      </c>
      <c r="C662" t="s">
        <v>19</v>
      </c>
      <c r="D662" t="s">
        <v>21</v>
      </c>
      <c r="E662" t="s">
        <v>192</v>
      </c>
      <c r="F662" t="s">
        <v>26</v>
      </c>
      <c r="N662">
        <v>0.02</v>
      </c>
      <c r="T662">
        <v>0</v>
      </c>
      <c r="U662">
        <v>500000000</v>
      </c>
      <c r="W662" t="s">
        <v>557</v>
      </c>
    </row>
    <row r="663" spans="1:23" ht="15" customHeight="1">
      <c r="A663" s="82" t="s">
        <v>78</v>
      </c>
      <c r="B663" t="s">
        <v>107</v>
      </c>
      <c r="C663" t="s">
        <v>19</v>
      </c>
      <c r="D663" t="s">
        <v>21</v>
      </c>
      <c r="E663" t="s">
        <v>192</v>
      </c>
      <c r="F663" t="s">
        <v>26</v>
      </c>
      <c r="N663">
        <v>0.02</v>
      </c>
      <c r="T663">
        <v>0</v>
      </c>
      <c r="U663">
        <v>500000000</v>
      </c>
      <c r="W663" t="s">
        <v>557</v>
      </c>
    </row>
    <row r="664" spans="1:23" ht="15" customHeight="1">
      <c r="A664" s="82" t="s">
        <v>84</v>
      </c>
      <c r="B664" t="s">
        <v>50</v>
      </c>
      <c r="C664" t="s">
        <v>19</v>
      </c>
      <c r="D664" t="s">
        <v>21</v>
      </c>
      <c r="E664" t="s">
        <v>192</v>
      </c>
      <c r="F664" t="s">
        <v>26</v>
      </c>
      <c r="N664">
        <v>4.1500000000000004</v>
      </c>
      <c r="T664">
        <v>0</v>
      </c>
      <c r="U664">
        <v>500000000</v>
      </c>
      <c r="W664" t="s">
        <v>557</v>
      </c>
    </row>
    <row r="665" spans="1:23" ht="15" customHeight="1">
      <c r="A665" s="82" t="s">
        <v>85</v>
      </c>
      <c r="B665" t="s">
        <v>59</v>
      </c>
      <c r="C665" t="s">
        <v>19</v>
      </c>
      <c r="D665" t="s">
        <v>21</v>
      </c>
      <c r="E665" t="s">
        <v>192</v>
      </c>
      <c r="F665" t="s">
        <v>26</v>
      </c>
      <c r="N665">
        <v>0.54</v>
      </c>
      <c r="T665">
        <v>0</v>
      </c>
      <c r="U665">
        <v>500000000</v>
      </c>
      <c r="W665" t="s">
        <v>557</v>
      </c>
    </row>
    <row r="666" spans="1:23" ht="15" customHeight="1">
      <c r="A666" s="82" t="s">
        <v>85</v>
      </c>
      <c r="B666" t="s">
        <v>60</v>
      </c>
      <c r="C666" t="s">
        <v>19</v>
      </c>
      <c r="D666" t="s">
        <v>21</v>
      </c>
      <c r="E666" t="s">
        <v>192</v>
      </c>
      <c r="F666" t="s">
        <v>26</v>
      </c>
      <c r="N666">
        <v>0.06</v>
      </c>
      <c r="T666">
        <v>0</v>
      </c>
      <c r="U666">
        <v>500000000</v>
      </c>
      <c r="W666" t="s">
        <v>557</v>
      </c>
    </row>
    <row r="667" spans="1:23" ht="15" customHeight="1">
      <c r="A667" s="82" t="s">
        <v>85</v>
      </c>
      <c r="B667" t="s">
        <v>61</v>
      </c>
      <c r="C667" t="s">
        <v>19</v>
      </c>
      <c r="D667" t="s">
        <v>21</v>
      </c>
      <c r="E667" t="s">
        <v>192</v>
      </c>
      <c r="F667" t="s">
        <v>26</v>
      </c>
      <c r="N667">
        <v>0.17</v>
      </c>
      <c r="T667">
        <v>0</v>
      </c>
      <c r="U667">
        <v>500000000</v>
      </c>
      <c r="W667" t="s">
        <v>557</v>
      </c>
    </row>
    <row r="668" spans="1:23" ht="15" customHeight="1">
      <c r="A668" s="82" t="s">
        <v>85</v>
      </c>
      <c r="B668" t="s">
        <v>66</v>
      </c>
      <c r="C668" t="s">
        <v>19</v>
      </c>
      <c r="D668" t="s">
        <v>21</v>
      </c>
      <c r="E668" t="s">
        <v>192</v>
      </c>
      <c r="F668" t="s">
        <v>26</v>
      </c>
      <c r="N668">
        <v>0.1</v>
      </c>
      <c r="T668">
        <v>0</v>
      </c>
      <c r="U668">
        <v>500000000</v>
      </c>
      <c r="W668" t="s">
        <v>557</v>
      </c>
    </row>
    <row r="669" spans="1:23" ht="15" customHeight="1">
      <c r="A669" s="82" t="s">
        <v>85</v>
      </c>
      <c r="B669" t="s">
        <v>68</v>
      </c>
      <c r="C669" t="s">
        <v>19</v>
      </c>
      <c r="D669" t="s">
        <v>21</v>
      </c>
      <c r="E669" t="s">
        <v>192</v>
      </c>
      <c r="F669" t="s">
        <v>26</v>
      </c>
      <c r="N669">
        <v>0</v>
      </c>
      <c r="T669">
        <v>0</v>
      </c>
      <c r="U669">
        <v>500000000</v>
      </c>
      <c r="W669" t="s">
        <v>557</v>
      </c>
    </row>
    <row r="670" spans="1:23" ht="15" customHeight="1">
      <c r="A670" s="82" t="s">
        <v>85</v>
      </c>
      <c r="B670" t="s">
        <v>69</v>
      </c>
      <c r="C670" t="s">
        <v>19</v>
      </c>
      <c r="D670" t="s">
        <v>21</v>
      </c>
      <c r="E670" t="s">
        <v>192</v>
      </c>
      <c r="F670" t="s">
        <v>26</v>
      </c>
      <c r="N670">
        <v>0.65</v>
      </c>
      <c r="T670">
        <v>0</v>
      </c>
      <c r="U670">
        <v>500000000</v>
      </c>
      <c r="W670" t="s">
        <v>557</v>
      </c>
    </row>
    <row r="671" spans="1:23" ht="15" customHeight="1">
      <c r="A671" s="82" t="s">
        <v>85</v>
      </c>
      <c r="B671" t="s">
        <v>63</v>
      </c>
      <c r="C671" t="s">
        <v>19</v>
      </c>
      <c r="D671" t="s">
        <v>21</v>
      </c>
      <c r="E671" t="s">
        <v>192</v>
      </c>
      <c r="F671" t="s">
        <v>26</v>
      </c>
      <c r="N671">
        <v>0.12</v>
      </c>
      <c r="T671">
        <v>0</v>
      </c>
      <c r="U671">
        <v>500000000</v>
      </c>
      <c r="W671" t="s">
        <v>557</v>
      </c>
    </row>
    <row r="672" spans="1:23" ht="15" customHeight="1">
      <c r="A672" s="82" t="s">
        <v>85</v>
      </c>
      <c r="B672" t="s">
        <v>81</v>
      </c>
      <c r="C672" t="s">
        <v>19</v>
      </c>
      <c r="D672" t="s">
        <v>21</v>
      </c>
      <c r="E672" t="s">
        <v>192</v>
      </c>
      <c r="F672" t="s">
        <v>26</v>
      </c>
      <c r="N672">
        <v>0.02</v>
      </c>
      <c r="T672">
        <v>0</v>
      </c>
      <c r="U672">
        <v>500000000</v>
      </c>
      <c r="W672" t="s">
        <v>557</v>
      </c>
    </row>
    <row r="673" spans="1:23" ht="15" customHeight="1">
      <c r="A673" s="82" t="s">
        <v>85</v>
      </c>
      <c r="B673" t="s">
        <v>56</v>
      </c>
      <c r="C673" t="s">
        <v>19</v>
      </c>
      <c r="D673" t="s">
        <v>21</v>
      </c>
      <c r="E673" t="s">
        <v>192</v>
      </c>
      <c r="F673" t="s">
        <v>26</v>
      </c>
      <c r="N673">
        <v>0.59</v>
      </c>
      <c r="T673">
        <v>0</v>
      </c>
      <c r="U673">
        <v>500000000</v>
      </c>
      <c r="W673" t="s">
        <v>557</v>
      </c>
    </row>
    <row r="674" spans="1:23" ht="15" customHeight="1">
      <c r="A674" s="82" t="s">
        <v>85</v>
      </c>
      <c r="B674" t="s">
        <v>53</v>
      </c>
      <c r="C674" t="s">
        <v>19</v>
      </c>
      <c r="D674" t="s">
        <v>21</v>
      </c>
      <c r="E674" t="s">
        <v>192</v>
      </c>
      <c r="F674" t="s">
        <v>26</v>
      </c>
      <c r="N674">
        <v>1.63</v>
      </c>
      <c r="T674">
        <v>0</v>
      </c>
      <c r="U674">
        <v>500000000</v>
      </c>
      <c r="W674" t="s">
        <v>557</v>
      </c>
    </row>
    <row r="675" spans="1:23" ht="15" customHeight="1">
      <c r="A675" s="82" t="s">
        <v>85</v>
      </c>
      <c r="B675" t="s">
        <v>64</v>
      </c>
      <c r="C675" t="s">
        <v>19</v>
      </c>
      <c r="D675" t="s">
        <v>21</v>
      </c>
      <c r="E675" t="s">
        <v>192</v>
      </c>
      <c r="F675" t="s">
        <v>26</v>
      </c>
      <c r="N675">
        <v>0.75</v>
      </c>
      <c r="T675">
        <v>0</v>
      </c>
      <c r="U675">
        <v>500000000</v>
      </c>
      <c r="W675" t="s">
        <v>557</v>
      </c>
    </row>
    <row r="676" spans="1:23" ht="15" customHeight="1">
      <c r="A676" s="82" t="s">
        <v>85</v>
      </c>
      <c r="B676" t="s">
        <v>79</v>
      </c>
      <c r="C676" t="s">
        <v>19</v>
      </c>
      <c r="D676" t="s">
        <v>21</v>
      </c>
      <c r="E676" t="s">
        <v>192</v>
      </c>
      <c r="F676" t="s">
        <v>26</v>
      </c>
      <c r="N676">
        <v>0.02</v>
      </c>
      <c r="T676">
        <v>0</v>
      </c>
      <c r="U676">
        <v>500000000</v>
      </c>
      <c r="W676" t="s">
        <v>557</v>
      </c>
    </row>
    <row r="677" spans="1:23" ht="15" customHeight="1">
      <c r="A677" s="82" t="s">
        <v>86</v>
      </c>
      <c r="B677" t="s">
        <v>59</v>
      </c>
      <c r="C677" t="s">
        <v>19</v>
      </c>
      <c r="D677" t="s">
        <v>21</v>
      </c>
      <c r="E677" t="s">
        <v>192</v>
      </c>
      <c r="F677" t="s">
        <v>26</v>
      </c>
      <c r="N677">
        <v>0.54</v>
      </c>
      <c r="T677">
        <v>0</v>
      </c>
      <c r="U677">
        <v>500000000</v>
      </c>
      <c r="W677" t="s">
        <v>557</v>
      </c>
    </row>
    <row r="678" spans="1:23" ht="15" customHeight="1">
      <c r="A678" s="82" t="s">
        <v>86</v>
      </c>
      <c r="B678" t="s">
        <v>60</v>
      </c>
      <c r="C678" t="s">
        <v>19</v>
      </c>
      <c r="D678" t="s">
        <v>21</v>
      </c>
      <c r="E678" t="s">
        <v>192</v>
      </c>
      <c r="F678" t="s">
        <v>26</v>
      </c>
      <c r="G678" t="s">
        <v>481</v>
      </c>
      <c r="H678" t="s">
        <v>453</v>
      </c>
      <c r="I678" t="s">
        <v>449</v>
      </c>
      <c r="J678" t="s">
        <v>447</v>
      </c>
      <c r="K678" t="s">
        <v>482</v>
      </c>
      <c r="L678" t="s">
        <v>474</v>
      </c>
      <c r="M678" t="s">
        <v>449</v>
      </c>
      <c r="N678">
        <v>0.06</v>
      </c>
      <c r="T678">
        <v>0</v>
      </c>
      <c r="U678">
        <v>500000000</v>
      </c>
      <c r="W678" t="s">
        <v>557</v>
      </c>
    </row>
    <row r="679" spans="1:23" ht="15" customHeight="1">
      <c r="A679" s="82" t="s">
        <v>86</v>
      </c>
      <c r="B679" t="s">
        <v>61</v>
      </c>
      <c r="C679" t="s">
        <v>19</v>
      </c>
      <c r="D679" t="s">
        <v>21</v>
      </c>
      <c r="E679" t="s">
        <v>192</v>
      </c>
      <c r="F679" t="s">
        <v>26</v>
      </c>
      <c r="G679" t="s">
        <v>457</v>
      </c>
      <c r="H679" t="s">
        <v>458</v>
      </c>
      <c r="I679" t="s">
        <v>459</v>
      </c>
      <c r="J679" t="s">
        <v>454</v>
      </c>
      <c r="K679" t="s">
        <v>460</v>
      </c>
      <c r="L679" t="s">
        <v>456</v>
      </c>
      <c r="M679" t="s">
        <v>449</v>
      </c>
      <c r="N679">
        <v>0.17</v>
      </c>
      <c r="T679">
        <v>0</v>
      </c>
      <c r="U679">
        <v>500000000</v>
      </c>
      <c r="W679" t="s">
        <v>557</v>
      </c>
    </row>
    <row r="680" spans="1:23" ht="15" customHeight="1">
      <c r="A680" s="82" t="s">
        <v>86</v>
      </c>
      <c r="B680" t="s">
        <v>66</v>
      </c>
      <c r="C680" t="s">
        <v>19</v>
      </c>
      <c r="D680" t="s">
        <v>21</v>
      </c>
      <c r="E680" t="s">
        <v>192</v>
      </c>
      <c r="F680" t="s">
        <v>26</v>
      </c>
      <c r="G680" t="s">
        <v>461</v>
      </c>
      <c r="H680" t="s">
        <v>458</v>
      </c>
      <c r="I680" t="s">
        <v>459</v>
      </c>
      <c r="J680" t="s">
        <v>454</v>
      </c>
      <c r="K680" t="s">
        <v>462</v>
      </c>
      <c r="L680" t="s">
        <v>456</v>
      </c>
      <c r="M680" t="s">
        <v>449</v>
      </c>
      <c r="N680">
        <v>0.1</v>
      </c>
      <c r="T680">
        <v>0</v>
      </c>
      <c r="U680">
        <v>500000000</v>
      </c>
      <c r="W680" t="s">
        <v>557</v>
      </c>
    </row>
    <row r="681" spans="1:23" ht="15" customHeight="1">
      <c r="A681" s="82" t="s">
        <v>86</v>
      </c>
      <c r="B681" t="s">
        <v>68</v>
      </c>
      <c r="C681" t="s">
        <v>19</v>
      </c>
      <c r="D681" t="s">
        <v>21</v>
      </c>
      <c r="E681" t="s">
        <v>192</v>
      </c>
      <c r="F681" t="s">
        <v>26</v>
      </c>
      <c r="G681" t="s">
        <v>463</v>
      </c>
      <c r="H681" t="s">
        <v>458</v>
      </c>
      <c r="I681" t="s">
        <v>459</v>
      </c>
      <c r="J681" t="s">
        <v>454</v>
      </c>
      <c r="K681" t="s">
        <v>464</v>
      </c>
      <c r="L681" t="s">
        <v>456</v>
      </c>
      <c r="M681" t="s">
        <v>449</v>
      </c>
      <c r="N681">
        <v>0</v>
      </c>
      <c r="T681">
        <v>0</v>
      </c>
      <c r="U681">
        <v>500000000</v>
      </c>
      <c r="W681" t="s">
        <v>557</v>
      </c>
    </row>
    <row r="682" spans="1:23" ht="15" customHeight="1">
      <c r="A682" s="82" t="s">
        <v>86</v>
      </c>
      <c r="B682" t="s">
        <v>69</v>
      </c>
      <c r="C682" t="s">
        <v>19</v>
      </c>
      <c r="D682" t="s">
        <v>21</v>
      </c>
      <c r="E682" t="s">
        <v>192</v>
      </c>
      <c r="F682" t="s">
        <v>26</v>
      </c>
      <c r="G682" t="s">
        <v>465</v>
      </c>
      <c r="H682" t="s">
        <v>458</v>
      </c>
      <c r="I682" t="s">
        <v>459</v>
      </c>
      <c r="J682" t="s">
        <v>454</v>
      </c>
      <c r="K682" t="s">
        <v>466</v>
      </c>
      <c r="L682" t="s">
        <v>456</v>
      </c>
      <c r="M682" t="s">
        <v>449</v>
      </c>
      <c r="N682">
        <v>0.65</v>
      </c>
      <c r="T682">
        <v>0</v>
      </c>
      <c r="U682">
        <v>500000000</v>
      </c>
      <c r="W682" t="s">
        <v>557</v>
      </c>
    </row>
    <row r="683" spans="1:23" ht="15" customHeight="1">
      <c r="A683" s="82" t="s">
        <v>86</v>
      </c>
      <c r="B683" t="s">
        <v>63</v>
      </c>
      <c r="C683" t="s">
        <v>19</v>
      </c>
      <c r="D683" t="s">
        <v>21</v>
      </c>
      <c r="E683" t="s">
        <v>192</v>
      </c>
      <c r="F683" t="s">
        <v>26</v>
      </c>
      <c r="G683" t="s">
        <v>467</v>
      </c>
      <c r="H683" t="s">
        <v>458</v>
      </c>
      <c r="I683" t="s">
        <v>459</v>
      </c>
      <c r="J683" t="s">
        <v>454</v>
      </c>
      <c r="K683" t="s">
        <v>468</v>
      </c>
      <c r="L683" t="s">
        <v>456</v>
      </c>
      <c r="M683" t="s">
        <v>449</v>
      </c>
      <c r="N683">
        <v>0.12</v>
      </c>
      <c r="T683">
        <v>0</v>
      </c>
      <c r="U683">
        <v>500000000</v>
      </c>
      <c r="W683" t="s">
        <v>557</v>
      </c>
    </row>
    <row r="684" spans="1:23" ht="15" customHeight="1">
      <c r="A684" s="82" t="s">
        <v>86</v>
      </c>
      <c r="B684" t="s">
        <v>81</v>
      </c>
      <c r="C684" t="s">
        <v>19</v>
      </c>
      <c r="D684" t="s">
        <v>21</v>
      </c>
      <c r="E684" t="s">
        <v>192</v>
      </c>
      <c r="F684" t="s">
        <v>26</v>
      </c>
      <c r="G684" t="s">
        <v>469</v>
      </c>
      <c r="H684" t="s">
        <v>458</v>
      </c>
      <c r="I684" t="s">
        <v>459</v>
      </c>
      <c r="J684" t="s">
        <v>454</v>
      </c>
      <c r="K684" t="s">
        <v>470</v>
      </c>
      <c r="L684" t="s">
        <v>456</v>
      </c>
      <c r="M684" t="s">
        <v>449</v>
      </c>
      <c r="N684">
        <v>0.02</v>
      </c>
      <c r="T684">
        <v>0</v>
      </c>
      <c r="U684">
        <v>500000000</v>
      </c>
      <c r="W684" t="s">
        <v>557</v>
      </c>
    </row>
    <row r="685" spans="1:23" ht="15" customHeight="1">
      <c r="A685" s="82" t="s">
        <v>86</v>
      </c>
      <c r="B685" t="s">
        <v>56</v>
      </c>
      <c r="C685" t="s">
        <v>19</v>
      </c>
      <c r="D685" t="s">
        <v>21</v>
      </c>
      <c r="E685" t="s">
        <v>192</v>
      </c>
      <c r="F685" t="s">
        <v>26</v>
      </c>
      <c r="G685" t="s">
        <v>452</v>
      </c>
      <c r="H685" t="s">
        <v>453</v>
      </c>
      <c r="I685" t="s">
        <v>449</v>
      </c>
      <c r="J685" t="s">
        <v>454</v>
      </c>
      <c r="K685" t="s">
        <v>455</v>
      </c>
      <c r="L685" t="s">
        <v>456</v>
      </c>
      <c r="M685" t="s">
        <v>449</v>
      </c>
      <c r="N685">
        <v>0.59</v>
      </c>
      <c r="T685">
        <v>0</v>
      </c>
      <c r="U685">
        <v>500000000</v>
      </c>
      <c r="W685" t="s">
        <v>557</v>
      </c>
    </row>
    <row r="686" spans="1:23" ht="15" customHeight="1">
      <c r="A686" s="82" t="s">
        <v>86</v>
      </c>
      <c r="B686" t="s">
        <v>53</v>
      </c>
      <c r="C686" t="s">
        <v>19</v>
      </c>
      <c r="D686" t="s">
        <v>21</v>
      </c>
      <c r="E686" t="s">
        <v>192</v>
      </c>
      <c r="F686" t="s">
        <v>26</v>
      </c>
      <c r="N686">
        <v>1.63</v>
      </c>
      <c r="T686">
        <v>0</v>
      </c>
      <c r="U686">
        <v>500000000</v>
      </c>
      <c r="W686" t="s">
        <v>557</v>
      </c>
    </row>
    <row r="687" spans="1:23" ht="15" customHeight="1">
      <c r="A687" s="82" t="s">
        <v>86</v>
      </c>
      <c r="B687" t="s">
        <v>64</v>
      </c>
      <c r="C687" t="s">
        <v>19</v>
      </c>
      <c r="D687" t="s">
        <v>21</v>
      </c>
      <c r="E687" t="s">
        <v>192</v>
      </c>
      <c r="F687" t="s">
        <v>26</v>
      </c>
      <c r="N687">
        <v>0.75</v>
      </c>
      <c r="T687">
        <v>0</v>
      </c>
      <c r="U687">
        <v>500000000</v>
      </c>
      <c r="W687" t="s">
        <v>557</v>
      </c>
    </row>
    <row r="688" spans="1:23" ht="15" customHeight="1">
      <c r="A688" s="82" t="s">
        <v>86</v>
      </c>
      <c r="B688" t="s">
        <v>79</v>
      </c>
      <c r="C688" t="s">
        <v>19</v>
      </c>
      <c r="D688" t="s">
        <v>21</v>
      </c>
      <c r="E688" t="s">
        <v>192</v>
      </c>
      <c r="F688" t="s">
        <v>26</v>
      </c>
      <c r="N688">
        <v>0.02</v>
      </c>
      <c r="T688">
        <v>0</v>
      </c>
      <c r="U688">
        <v>500000000</v>
      </c>
      <c r="W688" t="s">
        <v>557</v>
      </c>
    </row>
    <row r="689" spans="1:23" ht="15" customHeight="1">
      <c r="A689" s="82" t="s">
        <v>87</v>
      </c>
      <c r="B689" t="s">
        <v>74</v>
      </c>
      <c r="C689" t="s">
        <v>19</v>
      </c>
      <c r="D689" t="s">
        <v>21</v>
      </c>
      <c r="E689" t="s">
        <v>192</v>
      </c>
      <c r="F689" t="s">
        <v>26</v>
      </c>
      <c r="N689">
        <v>0.02</v>
      </c>
      <c r="T689">
        <v>0</v>
      </c>
      <c r="U689">
        <v>500000000</v>
      </c>
      <c r="W689" t="s">
        <v>557</v>
      </c>
    </row>
    <row r="690" spans="1:23" ht="15" customHeight="1">
      <c r="A690" s="82" t="s">
        <v>87</v>
      </c>
      <c r="B690" t="s">
        <v>75</v>
      </c>
      <c r="C690" t="s">
        <v>19</v>
      </c>
      <c r="D690" t="s">
        <v>21</v>
      </c>
      <c r="E690" t="s">
        <v>192</v>
      </c>
      <c r="F690" t="s">
        <v>26</v>
      </c>
      <c r="N690">
        <v>0.01</v>
      </c>
      <c r="T690">
        <v>0</v>
      </c>
      <c r="U690">
        <v>500000000</v>
      </c>
      <c r="W690" t="s">
        <v>557</v>
      </c>
    </row>
    <row r="691" spans="1:23" ht="15" customHeight="1">
      <c r="A691" s="82" t="s">
        <v>87</v>
      </c>
      <c r="B691" t="s">
        <v>82</v>
      </c>
      <c r="C691" t="s">
        <v>19</v>
      </c>
      <c r="D691" t="s">
        <v>21</v>
      </c>
      <c r="E691" t="s">
        <v>192</v>
      </c>
      <c r="F691" t="s">
        <v>26</v>
      </c>
      <c r="N691">
        <v>0.42</v>
      </c>
      <c r="T691">
        <v>0</v>
      </c>
      <c r="U691">
        <v>500000000</v>
      </c>
      <c r="W691" t="s">
        <v>557</v>
      </c>
    </row>
    <row r="692" spans="1:23" ht="15" customHeight="1">
      <c r="A692" s="82" t="s">
        <v>87</v>
      </c>
      <c r="B692" t="s">
        <v>73</v>
      </c>
      <c r="C692" t="s">
        <v>19</v>
      </c>
      <c r="D692" t="s">
        <v>21</v>
      </c>
      <c r="E692" t="s">
        <v>192</v>
      </c>
      <c r="F692" t="s">
        <v>26</v>
      </c>
      <c r="N692">
        <v>0.03</v>
      </c>
      <c r="T692">
        <v>0</v>
      </c>
      <c r="U692">
        <v>500000000</v>
      </c>
      <c r="W692" t="s">
        <v>557</v>
      </c>
    </row>
    <row r="693" spans="1:23" ht="15" customHeight="1">
      <c r="A693" s="82" t="s">
        <v>87</v>
      </c>
      <c r="B693" t="s">
        <v>72</v>
      </c>
      <c r="C693" t="s">
        <v>19</v>
      </c>
      <c r="D693" t="s">
        <v>21</v>
      </c>
      <c r="E693" t="s">
        <v>192</v>
      </c>
      <c r="F693" t="s">
        <v>26</v>
      </c>
      <c r="N693">
        <v>0.34</v>
      </c>
      <c r="T693">
        <v>0</v>
      </c>
      <c r="U693">
        <v>500000000</v>
      </c>
      <c r="W693" t="s">
        <v>557</v>
      </c>
    </row>
    <row r="694" spans="1:23" ht="15" customHeight="1">
      <c r="A694" s="82" t="s">
        <v>87</v>
      </c>
      <c r="B694" t="s">
        <v>70</v>
      </c>
      <c r="C694" t="s">
        <v>19</v>
      </c>
      <c r="D694" t="s">
        <v>21</v>
      </c>
      <c r="E694" t="s">
        <v>192</v>
      </c>
      <c r="F694" t="s">
        <v>26</v>
      </c>
      <c r="N694">
        <v>0.34</v>
      </c>
      <c r="T694">
        <v>0</v>
      </c>
      <c r="U694">
        <v>500000000</v>
      </c>
      <c r="W694" t="s">
        <v>557</v>
      </c>
    </row>
    <row r="695" spans="1:23" ht="15" customHeight="1">
      <c r="A695" s="82" t="s">
        <v>87</v>
      </c>
      <c r="B695" t="s">
        <v>79</v>
      </c>
      <c r="C695" t="s">
        <v>19</v>
      </c>
      <c r="D695" t="s">
        <v>21</v>
      </c>
      <c r="E695" t="s">
        <v>192</v>
      </c>
      <c r="F695" t="s">
        <v>26</v>
      </c>
      <c r="N695">
        <v>0.42</v>
      </c>
      <c r="T695">
        <v>0</v>
      </c>
      <c r="U695">
        <v>500000000</v>
      </c>
      <c r="W695" t="s">
        <v>557</v>
      </c>
    </row>
    <row r="696" spans="1:23" ht="15" customHeight="1">
      <c r="A696" s="82" t="s">
        <v>87</v>
      </c>
      <c r="B696" t="s">
        <v>77</v>
      </c>
      <c r="C696" t="s">
        <v>19</v>
      </c>
      <c r="D696" t="s">
        <v>21</v>
      </c>
      <c r="E696" t="s">
        <v>192</v>
      </c>
      <c r="F696" t="s">
        <v>26</v>
      </c>
      <c r="N696">
        <v>0.19</v>
      </c>
      <c r="T696">
        <v>0</v>
      </c>
      <c r="U696">
        <v>500000000</v>
      </c>
      <c r="W696" t="s">
        <v>557</v>
      </c>
    </row>
    <row r="697" spans="1:23" ht="15" customHeight="1">
      <c r="A697" s="82" t="s">
        <v>87</v>
      </c>
      <c r="B697" t="s">
        <v>78</v>
      </c>
      <c r="C697" t="s">
        <v>19</v>
      </c>
      <c r="D697" t="s">
        <v>21</v>
      </c>
      <c r="E697" t="s">
        <v>192</v>
      </c>
      <c r="F697" t="s">
        <v>26</v>
      </c>
      <c r="N697">
        <v>0.11</v>
      </c>
      <c r="T697">
        <v>0</v>
      </c>
      <c r="U697">
        <v>500000000</v>
      </c>
      <c r="W697" t="s">
        <v>557</v>
      </c>
    </row>
    <row r="698" spans="1:23" ht="15" customHeight="1">
      <c r="A698" s="82" t="s">
        <v>87</v>
      </c>
      <c r="B698" t="s">
        <v>76</v>
      </c>
      <c r="C698" t="s">
        <v>19</v>
      </c>
      <c r="D698" t="s">
        <v>21</v>
      </c>
      <c r="E698" t="s">
        <v>192</v>
      </c>
      <c r="F698" t="s">
        <v>26</v>
      </c>
      <c r="N698">
        <v>0.3</v>
      </c>
      <c r="T698">
        <v>0</v>
      </c>
      <c r="U698">
        <v>500000000</v>
      </c>
      <c r="W698" t="s">
        <v>557</v>
      </c>
    </row>
    <row r="699" spans="1:23" ht="15" customHeight="1">
      <c r="A699" s="82" t="s">
        <v>88</v>
      </c>
      <c r="B699" t="s">
        <v>74</v>
      </c>
      <c r="C699" t="s">
        <v>19</v>
      </c>
      <c r="D699" t="s">
        <v>21</v>
      </c>
      <c r="E699" t="s">
        <v>192</v>
      </c>
      <c r="F699" t="s">
        <v>26</v>
      </c>
      <c r="N699">
        <v>0.02</v>
      </c>
      <c r="T699">
        <v>0</v>
      </c>
      <c r="U699">
        <v>500000000</v>
      </c>
      <c r="W699" t="s">
        <v>557</v>
      </c>
    </row>
    <row r="700" spans="1:23" ht="15" customHeight="1">
      <c r="A700" s="82" t="s">
        <v>88</v>
      </c>
      <c r="B700" t="s">
        <v>75</v>
      </c>
      <c r="C700" t="s">
        <v>19</v>
      </c>
      <c r="D700" t="s">
        <v>21</v>
      </c>
      <c r="E700" t="s">
        <v>192</v>
      </c>
      <c r="F700" t="s">
        <v>26</v>
      </c>
      <c r="N700">
        <v>0.01</v>
      </c>
      <c r="T700">
        <v>0</v>
      </c>
      <c r="U700">
        <v>500000000</v>
      </c>
      <c r="W700" t="s">
        <v>557</v>
      </c>
    </row>
    <row r="701" spans="1:23" ht="15" customHeight="1">
      <c r="A701" s="82" t="s">
        <v>88</v>
      </c>
      <c r="B701" t="s">
        <v>82</v>
      </c>
      <c r="C701" t="s">
        <v>19</v>
      </c>
      <c r="D701" t="s">
        <v>21</v>
      </c>
      <c r="E701" t="s">
        <v>192</v>
      </c>
      <c r="F701" t="s">
        <v>26</v>
      </c>
      <c r="N701">
        <v>7.0000000000000007E-2</v>
      </c>
      <c r="T701">
        <v>0</v>
      </c>
      <c r="U701">
        <v>500000000</v>
      </c>
      <c r="W701" t="s">
        <v>557</v>
      </c>
    </row>
    <row r="702" spans="1:23" ht="15" customHeight="1">
      <c r="A702" s="82" t="s">
        <v>88</v>
      </c>
      <c r="B702" t="s">
        <v>73</v>
      </c>
      <c r="C702" t="s">
        <v>19</v>
      </c>
      <c r="D702" t="s">
        <v>21</v>
      </c>
      <c r="E702" t="s">
        <v>192</v>
      </c>
      <c r="F702" t="s">
        <v>26</v>
      </c>
      <c r="N702">
        <v>0.03</v>
      </c>
      <c r="T702">
        <v>0</v>
      </c>
      <c r="U702">
        <v>500000000</v>
      </c>
      <c r="W702" t="s">
        <v>557</v>
      </c>
    </row>
    <row r="703" spans="1:23" ht="15" customHeight="1">
      <c r="A703" s="82" t="s">
        <v>88</v>
      </c>
      <c r="B703" t="s">
        <v>72</v>
      </c>
      <c r="C703" t="s">
        <v>19</v>
      </c>
      <c r="D703" t="s">
        <v>21</v>
      </c>
      <c r="E703" t="s">
        <v>192</v>
      </c>
      <c r="F703" t="s">
        <v>26</v>
      </c>
      <c r="N703">
        <v>0.03</v>
      </c>
      <c r="T703">
        <v>0</v>
      </c>
      <c r="U703">
        <v>500000000</v>
      </c>
      <c r="W703" t="s">
        <v>557</v>
      </c>
    </row>
    <row r="704" spans="1:23" ht="15" customHeight="1">
      <c r="A704" s="82" t="s">
        <v>88</v>
      </c>
      <c r="B704" t="s">
        <v>70</v>
      </c>
      <c r="C704" t="s">
        <v>19</v>
      </c>
      <c r="D704" t="s">
        <v>21</v>
      </c>
      <c r="E704" t="s">
        <v>192</v>
      </c>
      <c r="F704" t="s">
        <v>26</v>
      </c>
      <c r="N704">
        <v>0.03</v>
      </c>
      <c r="T704">
        <v>0</v>
      </c>
      <c r="U704">
        <v>500000000</v>
      </c>
      <c r="W704" t="s">
        <v>557</v>
      </c>
    </row>
    <row r="705" spans="1:23" ht="15" customHeight="1">
      <c r="A705" s="82" t="s">
        <v>88</v>
      </c>
      <c r="B705" t="s">
        <v>79</v>
      </c>
      <c r="C705" t="s">
        <v>19</v>
      </c>
      <c r="D705" t="s">
        <v>21</v>
      </c>
      <c r="E705" t="s">
        <v>192</v>
      </c>
      <c r="F705" t="s">
        <v>26</v>
      </c>
      <c r="N705">
        <v>7.0000000000000007E-2</v>
      </c>
      <c r="T705">
        <v>0</v>
      </c>
      <c r="U705">
        <v>500000000</v>
      </c>
      <c r="W705" t="s">
        <v>557</v>
      </c>
    </row>
    <row r="706" spans="1:23" ht="15" customHeight="1">
      <c r="A706" s="82" t="s">
        <v>89</v>
      </c>
      <c r="B706" t="s">
        <v>77</v>
      </c>
      <c r="C706" t="s">
        <v>19</v>
      </c>
      <c r="D706" t="s">
        <v>21</v>
      </c>
      <c r="E706" t="s">
        <v>192</v>
      </c>
      <c r="F706" t="s">
        <v>26</v>
      </c>
      <c r="N706">
        <v>0.19</v>
      </c>
      <c r="T706">
        <v>0</v>
      </c>
      <c r="U706">
        <v>500000000</v>
      </c>
      <c r="W706" t="s">
        <v>557</v>
      </c>
    </row>
    <row r="707" spans="1:23" ht="15" customHeight="1">
      <c r="A707" s="82" t="s">
        <v>89</v>
      </c>
      <c r="B707" t="s">
        <v>78</v>
      </c>
      <c r="C707" t="s">
        <v>19</v>
      </c>
      <c r="D707" t="s">
        <v>21</v>
      </c>
      <c r="E707" t="s">
        <v>192</v>
      </c>
      <c r="F707" t="s">
        <v>26</v>
      </c>
      <c r="N707">
        <v>0.11</v>
      </c>
      <c r="T707">
        <v>0</v>
      </c>
      <c r="U707">
        <v>500000000</v>
      </c>
      <c r="W707" t="s">
        <v>557</v>
      </c>
    </row>
    <row r="708" spans="1:23" ht="15" customHeight="1">
      <c r="A708" s="82" t="s">
        <v>89</v>
      </c>
      <c r="B708" t="s">
        <v>82</v>
      </c>
      <c r="C708" t="s">
        <v>19</v>
      </c>
      <c r="D708" t="s">
        <v>21</v>
      </c>
      <c r="E708" t="s">
        <v>192</v>
      </c>
      <c r="F708" t="s">
        <v>26</v>
      </c>
      <c r="N708">
        <v>0.35</v>
      </c>
      <c r="T708">
        <v>0</v>
      </c>
      <c r="U708">
        <v>500000000</v>
      </c>
      <c r="W708" t="s">
        <v>557</v>
      </c>
    </row>
    <row r="709" spans="1:23" ht="15" customHeight="1">
      <c r="A709" s="82" t="s">
        <v>89</v>
      </c>
      <c r="B709" t="s">
        <v>76</v>
      </c>
      <c r="C709" t="s">
        <v>19</v>
      </c>
      <c r="D709" t="s">
        <v>21</v>
      </c>
      <c r="E709" t="s">
        <v>192</v>
      </c>
      <c r="F709" t="s">
        <v>26</v>
      </c>
      <c r="N709">
        <v>0.3</v>
      </c>
      <c r="T709">
        <v>0</v>
      </c>
      <c r="U709">
        <v>500000000</v>
      </c>
      <c r="W709" t="s">
        <v>557</v>
      </c>
    </row>
    <row r="710" spans="1:23" ht="15" customHeight="1">
      <c r="A710" s="82" t="s">
        <v>89</v>
      </c>
      <c r="B710" t="s">
        <v>72</v>
      </c>
      <c r="C710" t="s">
        <v>19</v>
      </c>
      <c r="D710" t="s">
        <v>21</v>
      </c>
      <c r="E710" t="s">
        <v>192</v>
      </c>
      <c r="F710" t="s">
        <v>26</v>
      </c>
      <c r="N710">
        <v>0.3</v>
      </c>
      <c r="T710">
        <v>0</v>
      </c>
      <c r="U710">
        <v>500000000</v>
      </c>
      <c r="W710" t="s">
        <v>557</v>
      </c>
    </row>
    <row r="711" spans="1:23" ht="15" customHeight="1">
      <c r="A711" s="82" t="s">
        <v>89</v>
      </c>
      <c r="B711" t="s">
        <v>70</v>
      </c>
      <c r="C711" t="s">
        <v>19</v>
      </c>
      <c r="D711" t="s">
        <v>21</v>
      </c>
      <c r="E711" t="s">
        <v>192</v>
      </c>
      <c r="F711" t="s">
        <v>26</v>
      </c>
      <c r="N711">
        <v>0.3</v>
      </c>
      <c r="T711">
        <v>0</v>
      </c>
      <c r="U711">
        <v>500000000</v>
      </c>
      <c r="W711" t="s">
        <v>557</v>
      </c>
    </row>
    <row r="712" spans="1:23" ht="15" customHeight="1">
      <c r="A712" s="82" t="s">
        <v>89</v>
      </c>
      <c r="B712" t="s">
        <v>79</v>
      </c>
      <c r="C712" t="s">
        <v>19</v>
      </c>
      <c r="D712" t="s">
        <v>21</v>
      </c>
      <c r="E712" t="s">
        <v>192</v>
      </c>
      <c r="F712" t="s">
        <v>26</v>
      </c>
      <c r="N712">
        <v>0.35</v>
      </c>
      <c r="T712">
        <v>0</v>
      </c>
      <c r="U712">
        <v>500000000</v>
      </c>
      <c r="W712" t="s">
        <v>557</v>
      </c>
    </row>
    <row r="713" spans="1:23" ht="15" customHeight="1">
      <c r="A713" s="82" t="s">
        <v>115</v>
      </c>
      <c r="B713" t="s">
        <v>50</v>
      </c>
      <c r="C713" t="s">
        <v>19</v>
      </c>
      <c r="D713" t="s">
        <v>21</v>
      </c>
      <c r="E713" t="s">
        <v>192</v>
      </c>
      <c r="F713" t="s">
        <v>26</v>
      </c>
      <c r="G713" t="s">
        <v>160</v>
      </c>
      <c r="H713" t="s">
        <v>124</v>
      </c>
      <c r="J713" t="s">
        <v>125</v>
      </c>
      <c r="K713" t="s">
        <v>161</v>
      </c>
      <c r="L713" t="s">
        <v>131</v>
      </c>
      <c r="M713" t="s">
        <v>128</v>
      </c>
      <c r="N713">
        <v>0.45</v>
      </c>
      <c r="Q713">
        <v>0.45</v>
      </c>
      <c r="R713">
        <v>0.02</v>
      </c>
      <c r="S713">
        <v>0.1</v>
      </c>
      <c r="T713">
        <v>0</v>
      </c>
      <c r="U713">
        <v>500000000</v>
      </c>
      <c r="V713">
        <v>0</v>
      </c>
      <c r="W713" t="s">
        <v>556</v>
      </c>
    </row>
    <row r="714" spans="1:23" ht="15" customHeight="1">
      <c r="A714" s="82" t="s">
        <v>115</v>
      </c>
      <c r="B714" t="s">
        <v>59</v>
      </c>
      <c r="C714" t="s">
        <v>19</v>
      </c>
      <c r="D714" t="s">
        <v>21</v>
      </c>
      <c r="E714" t="s">
        <v>192</v>
      </c>
      <c r="F714" t="s">
        <v>26</v>
      </c>
      <c r="G714" t="s">
        <v>198</v>
      </c>
      <c r="H714" t="s">
        <v>133</v>
      </c>
      <c r="J714" t="s">
        <v>125</v>
      </c>
      <c r="K714" t="s">
        <v>163</v>
      </c>
      <c r="L714" t="s">
        <v>135</v>
      </c>
      <c r="M714" t="s">
        <v>128</v>
      </c>
      <c r="N714">
        <v>6.67</v>
      </c>
      <c r="Q714">
        <v>6.67</v>
      </c>
      <c r="R714">
        <v>0.33</v>
      </c>
      <c r="S714">
        <v>0.1</v>
      </c>
      <c r="T714">
        <v>0</v>
      </c>
      <c r="U714">
        <v>500000000</v>
      </c>
      <c r="V714">
        <v>0</v>
      </c>
      <c r="W714" t="s">
        <v>556</v>
      </c>
    </row>
    <row r="715" spans="1:23" ht="15" customHeight="1">
      <c r="A715" s="82" t="s">
        <v>115</v>
      </c>
      <c r="B715" t="s">
        <v>60</v>
      </c>
      <c r="C715" t="s">
        <v>19</v>
      </c>
      <c r="D715" t="s">
        <v>21</v>
      </c>
      <c r="E715" t="s">
        <v>192</v>
      </c>
      <c r="F715" t="s">
        <v>26</v>
      </c>
      <c r="G715" t="s">
        <v>190</v>
      </c>
      <c r="H715" t="s">
        <v>133</v>
      </c>
      <c r="J715" t="s">
        <v>125</v>
      </c>
      <c r="K715" t="s">
        <v>165</v>
      </c>
      <c r="L715" t="s">
        <v>135</v>
      </c>
      <c r="M715" t="s">
        <v>128</v>
      </c>
      <c r="N715">
        <v>0.04</v>
      </c>
      <c r="Q715">
        <v>0.04</v>
      </c>
      <c r="R715">
        <v>0</v>
      </c>
      <c r="S715">
        <v>0.1</v>
      </c>
      <c r="T715">
        <v>0</v>
      </c>
      <c r="U715">
        <v>500000000</v>
      </c>
      <c r="V715">
        <v>0</v>
      </c>
      <c r="W715" t="s">
        <v>556</v>
      </c>
    </row>
    <row r="716" spans="1:23" ht="15" customHeight="1">
      <c r="A716" s="82" t="s">
        <v>115</v>
      </c>
      <c r="B716" t="s">
        <v>61</v>
      </c>
      <c r="C716" t="s">
        <v>19</v>
      </c>
      <c r="D716" t="s">
        <v>21</v>
      </c>
      <c r="E716" t="s">
        <v>192</v>
      </c>
      <c r="F716" t="s">
        <v>26</v>
      </c>
      <c r="G716" t="s">
        <v>166</v>
      </c>
      <c r="H716" t="s">
        <v>133</v>
      </c>
      <c r="I716" t="s">
        <v>139</v>
      </c>
      <c r="J716" t="s">
        <v>125</v>
      </c>
      <c r="K716" t="s">
        <v>167</v>
      </c>
      <c r="L716" t="s">
        <v>135</v>
      </c>
      <c r="M716" t="s">
        <v>128</v>
      </c>
      <c r="N716">
        <v>0.15</v>
      </c>
      <c r="Q716">
        <v>0.15</v>
      </c>
      <c r="R716">
        <v>0.01</v>
      </c>
      <c r="S716">
        <v>0.1</v>
      </c>
      <c r="T716">
        <v>0</v>
      </c>
      <c r="U716">
        <v>500000000</v>
      </c>
      <c r="V716">
        <v>0</v>
      </c>
      <c r="W716" t="s">
        <v>556</v>
      </c>
    </row>
    <row r="717" spans="1:23" ht="15" customHeight="1">
      <c r="A717" s="82" t="s">
        <v>115</v>
      </c>
      <c r="B717" t="s">
        <v>56</v>
      </c>
      <c r="C717" t="s">
        <v>19</v>
      </c>
      <c r="D717" t="s">
        <v>21</v>
      </c>
      <c r="E717" t="s">
        <v>192</v>
      </c>
      <c r="F717" t="s">
        <v>26</v>
      </c>
      <c r="N717">
        <v>6.71</v>
      </c>
      <c r="T717">
        <v>0</v>
      </c>
      <c r="U717">
        <v>500000000</v>
      </c>
      <c r="W717" t="s">
        <v>557</v>
      </c>
    </row>
    <row r="718" spans="1:23" ht="15" customHeight="1">
      <c r="A718" s="82" t="s">
        <v>115</v>
      </c>
      <c r="B718" t="s">
        <v>53</v>
      </c>
      <c r="C718" t="s">
        <v>19</v>
      </c>
      <c r="D718" t="s">
        <v>21</v>
      </c>
      <c r="E718" t="s">
        <v>192</v>
      </c>
      <c r="F718" t="s">
        <v>26</v>
      </c>
      <c r="N718">
        <v>6.85</v>
      </c>
      <c r="T718">
        <v>0</v>
      </c>
      <c r="U718">
        <v>500000000</v>
      </c>
      <c r="W718" t="s">
        <v>557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C30"/>
  <sheetViews>
    <sheetView workbookViewId="0"/>
  </sheetViews>
  <sheetFormatPr baseColWidth="10" defaultColWidth="8.88671875" defaultRowHeight="14.4"/>
  <cols>
    <col min="1" max="1" width="28" customWidth="1"/>
    <col min="2" max="2" width="46" customWidth="1"/>
    <col min="3" max="3" width="47" customWidth="1"/>
  </cols>
  <sheetData>
    <row r="1" spans="1:3" ht="15" customHeight="1">
      <c r="A1" s="83" t="s">
        <v>47</v>
      </c>
      <c r="B1" s="83" t="s">
        <v>83</v>
      </c>
      <c r="C1" s="83" t="s">
        <v>49</v>
      </c>
    </row>
    <row r="2" spans="1:3" ht="15" customHeight="1">
      <c r="A2" s="84">
        <v>1</v>
      </c>
      <c r="B2" s="84" t="s">
        <v>84</v>
      </c>
      <c r="C2" s="82">
        <v>0</v>
      </c>
    </row>
    <row r="3" spans="1:3" ht="15" customHeight="1">
      <c r="A3" s="84">
        <v>1</v>
      </c>
      <c r="B3" s="84" t="s">
        <v>85</v>
      </c>
      <c r="C3" s="82">
        <v>1</v>
      </c>
    </row>
    <row r="4" spans="1:3" ht="15" customHeight="1">
      <c r="A4" s="85">
        <v>2</v>
      </c>
      <c r="B4" s="85" t="s">
        <v>86</v>
      </c>
      <c r="C4" s="82">
        <v>1</v>
      </c>
    </row>
    <row r="5" spans="1:3" ht="15" customHeight="1">
      <c r="A5" s="84">
        <v>1</v>
      </c>
      <c r="B5" s="84" t="s">
        <v>87</v>
      </c>
      <c r="C5" s="82">
        <v>1</v>
      </c>
    </row>
    <row r="6" spans="1:3" ht="15" customHeight="1">
      <c r="A6" s="85">
        <v>2</v>
      </c>
      <c r="B6" s="85" t="s">
        <v>88</v>
      </c>
      <c r="C6" s="82">
        <v>1</v>
      </c>
    </row>
    <row r="7" spans="1:3" ht="15" customHeight="1">
      <c r="A7" s="85">
        <v>2</v>
      </c>
      <c r="B7" s="85" t="s">
        <v>89</v>
      </c>
      <c r="C7" s="82">
        <v>1</v>
      </c>
    </row>
    <row r="8" spans="1:3" ht="15" customHeight="1">
      <c r="A8" s="84">
        <v>1</v>
      </c>
      <c r="B8" s="84" t="s">
        <v>90</v>
      </c>
      <c r="C8" s="82">
        <v>0</v>
      </c>
    </row>
    <row r="9" spans="1:3" ht="15" customHeight="1">
      <c r="A9" s="85">
        <v>2</v>
      </c>
      <c r="B9" s="85" t="s">
        <v>91</v>
      </c>
      <c r="C9" s="82">
        <v>0</v>
      </c>
    </row>
    <row r="10" spans="1:3" ht="15" customHeight="1">
      <c r="A10" s="86">
        <v>3</v>
      </c>
      <c r="B10" s="86" t="s">
        <v>92</v>
      </c>
      <c r="C10" s="82">
        <v>0</v>
      </c>
    </row>
    <row r="11" spans="1:3" ht="15" customHeight="1">
      <c r="A11" s="87">
        <v>4</v>
      </c>
      <c r="B11" s="87" t="s">
        <v>93</v>
      </c>
      <c r="C11" s="82">
        <v>0</v>
      </c>
    </row>
    <row r="12" spans="1:3" ht="15" customHeight="1">
      <c r="A12" s="87">
        <v>4</v>
      </c>
      <c r="B12" s="87" t="s">
        <v>94</v>
      </c>
      <c r="C12" s="82">
        <v>0</v>
      </c>
    </row>
    <row r="13" spans="1:3" ht="15" customHeight="1">
      <c r="A13" s="88">
        <v>5</v>
      </c>
      <c r="B13" s="88" t="s">
        <v>95</v>
      </c>
      <c r="C13" s="82">
        <v>0</v>
      </c>
    </row>
    <row r="14" spans="1:3" ht="15" customHeight="1">
      <c r="A14" s="89">
        <v>6</v>
      </c>
      <c r="B14" s="89" t="s">
        <v>96</v>
      </c>
      <c r="C14" s="82">
        <v>0</v>
      </c>
    </row>
    <row r="15" spans="1:3" ht="15" customHeight="1">
      <c r="A15" s="88">
        <v>5</v>
      </c>
      <c r="B15" s="88" t="s">
        <v>97</v>
      </c>
      <c r="C15" s="82">
        <v>0</v>
      </c>
    </row>
    <row r="16" spans="1:3" ht="15" customHeight="1">
      <c r="A16" s="89">
        <v>6</v>
      </c>
      <c r="B16" s="89" t="s">
        <v>98</v>
      </c>
      <c r="C16" s="82">
        <v>0</v>
      </c>
    </row>
    <row r="17" spans="1:3" ht="15" customHeight="1">
      <c r="A17" s="87">
        <v>4</v>
      </c>
      <c r="B17" s="87" t="s">
        <v>99</v>
      </c>
      <c r="C17" s="82">
        <v>0</v>
      </c>
    </row>
    <row r="18" spans="1:3" ht="15" customHeight="1">
      <c r="A18" s="87">
        <v>4</v>
      </c>
      <c r="B18" s="87" t="s">
        <v>100</v>
      </c>
      <c r="C18" s="82">
        <v>0</v>
      </c>
    </row>
    <row r="19" spans="1:3" ht="15" customHeight="1">
      <c r="A19" s="88">
        <v>5</v>
      </c>
      <c r="B19" s="88" t="s">
        <v>101</v>
      </c>
      <c r="C19" s="82">
        <v>0</v>
      </c>
    </row>
    <row r="20" spans="1:3" ht="15" customHeight="1">
      <c r="A20" s="88">
        <v>5</v>
      </c>
      <c r="B20" s="88" t="s">
        <v>102</v>
      </c>
      <c r="C20" s="82">
        <v>0</v>
      </c>
    </row>
    <row r="21" spans="1:3" ht="15" customHeight="1">
      <c r="A21" s="86">
        <v>3</v>
      </c>
      <c r="B21" s="86" t="s">
        <v>103</v>
      </c>
      <c r="C21" s="82">
        <v>0</v>
      </c>
    </row>
    <row r="22" spans="1:3" ht="15" customHeight="1">
      <c r="A22" s="87">
        <v>4</v>
      </c>
      <c r="B22" s="87" t="s">
        <v>104</v>
      </c>
      <c r="C22" s="82">
        <v>0</v>
      </c>
    </row>
    <row r="23" spans="1:3" ht="15" customHeight="1">
      <c r="A23" s="87">
        <v>4</v>
      </c>
      <c r="B23" s="87" t="s">
        <v>105</v>
      </c>
      <c r="C23" s="82">
        <v>0</v>
      </c>
    </row>
    <row r="24" spans="1:3" ht="15" customHeight="1">
      <c r="A24" s="87">
        <v>4</v>
      </c>
      <c r="B24" s="87" t="s">
        <v>106</v>
      </c>
      <c r="C24" s="82">
        <v>0</v>
      </c>
    </row>
    <row r="25" spans="1:3" ht="15" customHeight="1">
      <c r="A25" s="85">
        <v>2</v>
      </c>
      <c r="B25" s="85" t="s">
        <v>107</v>
      </c>
      <c r="C25" s="82">
        <v>0</v>
      </c>
    </row>
    <row r="26" spans="1:3" ht="15" customHeight="1">
      <c r="A26" s="86">
        <v>3</v>
      </c>
      <c r="B26" s="86" t="s">
        <v>108</v>
      </c>
      <c r="C26" s="82">
        <v>0</v>
      </c>
    </row>
    <row r="27" spans="1:3" ht="15" customHeight="1">
      <c r="A27" s="86">
        <v>3</v>
      </c>
      <c r="B27" s="86" t="s">
        <v>109</v>
      </c>
      <c r="C27" s="82">
        <v>0</v>
      </c>
    </row>
    <row r="28" spans="1:3" ht="15" customHeight="1">
      <c r="A28" s="86">
        <v>3</v>
      </c>
      <c r="B28" s="86" t="s">
        <v>110</v>
      </c>
      <c r="C28" s="82">
        <v>0</v>
      </c>
    </row>
    <row r="29" spans="1:3" ht="15" customHeight="1">
      <c r="A29" s="86">
        <v>3</v>
      </c>
      <c r="B29" s="86" t="s">
        <v>111</v>
      </c>
      <c r="C29" s="82">
        <v>0</v>
      </c>
    </row>
    <row r="30" spans="1:3" ht="15" customHeight="1">
      <c r="A30" s="85">
        <v>2</v>
      </c>
      <c r="B30" s="85" t="s">
        <v>112</v>
      </c>
      <c r="C30" s="82">
        <v>0</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F81BD"/>
  </sheetPr>
  <dimension ref="A1:C3"/>
  <sheetViews>
    <sheetView workbookViewId="0"/>
  </sheetViews>
  <sheetFormatPr baseColWidth="10" defaultColWidth="8.88671875" defaultRowHeight="14.4"/>
  <cols>
    <col min="1" max="1" width="28" customWidth="1"/>
    <col min="2" max="2" width="26" customWidth="1"/>
    <col min="3" max="3" width="19" customWidth="1"/>
  </cols>
  <sheetData>
    <row r="1" spans="1:3" ht="15" customHeight="1">
      <c r="A1" s="83" t="s">
        <v>47</v>
      </c>
      <c r="B1" s="83" t="s">
        <v>113</v>
      </c>
      <c r="C1" s="83" t="s">
        <v>114</v>
      </c>
    </row>
    <row r="2" spans="1:3" ht="15" customHeight="1">
      <c r="A2" s="84">
        <v>1</v>
      </c>
      <c r="B2" s="84" t="s">
        <v>115</v>
      </c>
      <c r="C2" s="82">
        <v>0</v>
      </c>
    </row>
    <row r="3" spans="1:3" ht="15" customHeight="1">
      <c r="A3" s="84">
        <v>1</v>
      </c>
      <c r="B3" s="84" t="s">
        <v>116</v>
      </c>
      <c r="C3" s="82">
        <v>0</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AF47"/>
  <sheetViews>
    <sheetView workbookViewId="0"/>
  </sheetViews>
  <sheetFormatPr baseColWidth="10" defaultColWidth="8.88671875" defaultRowHeight="14.4"/>
  <cols>
    <col min="1" max="1" width="50" customWidth="1"/>
    <col min="2" max="32" width="3" customWidth="1"/>
  </cols>
  <sheetData>
    <row r="1" spans="1:32" ht="409.6" customHeight="1">
      <c r="A1" s="90"/>
      <c r="B1" s="91" t="s">
        <v>84</v>
      </c>
      <c r="C1" s="91" t="s">
        <v>85</v>
      </c>
      <c r="D1" s="92" t="s">
        <v>86</v>
      </c>
      <c r="E1" s="91" t="s">
        <v>87</v>
      </c>
      <c r="F1" s="92" t="s">
        <v>88</v>
      </c>
      <c r="G1" s="92" t="s">
        <v>89</v>
      </c>
      <c r="H1" s="91" t="s">
        <v>90</v>
      </c>
      <c r="I1" s="92" t="s">
        <v>91</v>
      </c>
      <c r="J1" s="93" t="s">
        <v>92</v>
      </c>
      <c r="K1" s="94" t="s">
        <v>93</v>
      </c>
      <c r="L1" s="94" t="s">
        <v>94</v>
      </c>
      <c r="M1" s="95" t="s">
        <v>95</v>
      </c>
      <c r="N1" s="96" t="s">
        <v>96</v>
      </c>
      <c r="O1" s="95" t="s">
        <v>97</v>
      </c>
      <c r="P1" s="96" t="s">
        <v>98</v>
      </c>
      <c r="Q1" s="94" t="s">
        <v>99</v>
      </c>
      <c r="R1" s="94" t="s">
        <v>100</v>
      </c>
      <c r="S1" s="95" t="s">
        <v>101</v>
      </c>
      <c r="T1" s="95" t="s">
        <v>102</v>
      </c>
      <c r="U1" s="93" t="s">
        <v>103</v>
      </c>
      <c r="V1" s="94" t="s">
        <v>104</v>
      </c>
      <c r="W1" s="94" t="s">
        <v>105</v>
      </c>
      <c r="X1" s="94" t="s">
        <v>106</v>
      </c>
      <c r="Y1" s="92" t="s">
        <v>107</v>
      </c>
      <c r="Z1" s="93" t="s">
        <v>108</v>
      </c>
      <c r="AA1" s="93" t="s">
        <v>109</v>
      </c>
      <c r="AB1" s="93" t="s">
        <v>110</v>
      </c>
      <c r="AC1" s="93" t="s">
        <v>111</v>
      </c>
      <c r="AD1" s="92" t="s">
        <v>112</v>
      </c>
      <c r="AE1" s="91" t="s">
        <v>115</v>
      </c>
      <c r="AF1" s="91" t="s">
        <v>116</v>
      </c>
    </row>
    <row r="2" spans="1:32" ht="15" customHeight="1">
      <c r="A2" s="97" t="s">
        <v>50</v>
      </c>
      <c r="B2" s="98" t="s">
        <v>117</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8" t="s">
        <v>117</v>
      </c>
      <c r="AF2" s="99"/>
    </row>
    <row r="3" spans="1:32" ht="15" customHeight="1">
      <c r="A3" s="97" t="s">
        <v>53</v>
      </c>
      <c r="B3" s="99"/>
      <c r="C3" s="98" t="s">
        <v>117</v>
      </c>
      <c r="D3" s="98" t="s">
        <v>117</v>
      </c>
      <c r="E3" s="99"/>
      <c r="F3" s="99"/>
      <c r="G3" s="99"/>
      <c r="H3" s="99"/>
      <c r="I3" s="99"/>
      <c r="J3" s="99"/>
      <c r="K3" s="99"/>
      <c r="L3" s="99"/>
      <c r="M3" s="99"/>
      <c r="N3" s="99"/>
      <c r="O3" s="99"/>
      <c r="P3" s="99"/>
      <c r="Q3" s="99"/>
      <c r="R3" s="99"/>
      <c r="S3" s="99"/>
      <c r="T3" s="99"/>
      <c r="U3" s="99"/>
      <c r="V3" s="99"/>
      <c r="W3" s="99"/>
      <c r="X3" s="99"/>
      <c r="Y3" s="99"/>
      <c r="Z3" s="99"/>
      <c r="AA3" s="99"/>
      <c r="AB3" s="99"/>
      <c r="AC3" s="99"/>
      <c r="AD3" s="99"/>
      <c r="AE3" s="98" t="s">
        <v>117</v>
      </c>
      <c r="AF3" s="99"/>
    </row>
    <row r="4" spans="1:32" ht="15" customHeight="1">
      <c r="A4" s="100" t="s">
        <v>56</v>
      </c>
      <c r="B4" s="99"/>
      <c r="C4" s="98" t="s">
        <v>117</v>
      </c>
      <c r="D4" s="98" t="s">
        <v>117</v>
      </c>
      <c r="E4" s="99"/>
      <c r="F4" s="99"/>
      <c r="G4" s="99"/>
      <c r="H4" s="99"/>
      <c r="I4" s="99"/>
      <c r="J4" s="99"/>
      <c r="K4" s="99"/>
      <c r="L4" s="99"/>
      <c r="M4" s="99"/>
      <c r="N4" s="99"/>
      <c r="O4" s="99"/>
      <c r="P4" s="99"/>
      <c r="Q4" s="99"/>
      <c r="R4" s="99"/>
      <c r="S4" s="99"/>
      <c r="T4" s="99"/>
      <c r="U4" s="99"/>
      <c r="V4" s="99"/>
      <c r="W4" s="99"/>
      <c r="X4" s="99"/>
      <c r="Y4" s="99"/>
      <c r="Z4" s="99"/>
      <c r="AA4" s="99"/>
      <c r="AB4" s="99"/>
      <c r="AC4" s="99"/>
      <c r="AD4" s="99"/>
      <c r="AE4" s="98" t="s">
        <v>117</v>
      </c>
      <c r="AF4" s="99"/>
    </row>
    <row r="5" spans="1:32" ht="15" customHeight="1">
      <c r="A5" s="101" t="s">
        <v>59</v>
      </c>
      <c r="B5" s="99"/>
      <c r="C5" s="98" t="s">
        <v>117</v>
      </c>
      <c r="D5" s="98" t="s">
        <v>117</v>
      </c>
      <c r="E5" s="99"/>
      <c r="F5" s="99"/>
      <c r="G5" s="99"/>
      <c r="H5" s="99"/>
      <c r="I5" s="99"/>
      <c r="J5" s="99"/>
      <c r="K5" s="99"/>
      <c r="L5" s="99"/>
      <c r="M5" s="99"/>
      <c r="N5" s="99"/>
      <c r="O5" s="99"/>
      <c r="P5" s="99"/>
      <c r="Q5" s="99"/>
      <c r="R5" s="99"/>
      <c r="S5" s="99"/>
      <c r="T5" s="99"/>
      <c r="U5" s="99"/>
      <c r="V5" s="99"/>
      <c r="W5" s="99"/>
      <c r="X5" s="99"/>
      <c r="Y5" s="99"/>
      <c r="Z5" s="99"/>
      <c r="AA5" s="99"/>
      <c r="AB5" s="99"/>
      <c r="AC5" s="99"/>
      <c r="AD5" s="99"/>
      <c r="AE5" s="98" t="s">
        <v>117</v>
      </c>
      <c r="AF5" s="99"/>
    </row>
    <row r="6" spans="1:32" ht="15" customHeight="1">
      <c r="A6" s="101" t="s">
        <v>60</v>
      </c>
      <c r="B6" s="99"/>
      <c r="C6" s="98" t="s">
        <v>117</v>
      </c>
      <c r="D6" s="98" t="s">
        <v>117</v>
      </c>
      <c r="E6" s="99"/>
      <c r="F6" s="99"/>
      <c r="G6" s="99"/>
      <c r="H6" s="99"/>
      <c r="I6" s="99"/>
      <c r="J6" s="99"/>
      <c r="K6" s="99"/>
      <c r="L6" s="99"/>
      <c r="M6" s="99"/>
      <c r="N6" s="99"/>
      <c r="O6" s="99"/>
      <c r="P6" s="99"/>
      <c r="Q6" s="99"/>
      <c r="R6" s="99"/>
      <c r="S6" s="99"/>
      <c r="T6" s="99"/>
      <c r="U6" s="99"/>
      <c r="V6" s="99"/>
      <c r="W6" s="99"/>
      <c r="X6" s="99"/>
      <c r="Y6" s="99"/>
      <c r="Z6" s="99"/>
      <c r="AA6" s="99"/>
      <c r="AB6" s="99"/>
      <c r="AC6" s="99"/>
      <c r="AD6" s="99"/>
      <c r="AE6" s="98" t="s">
        <v>117</v>
      </c>
      <c r="AF6" s="99"/>
    </row>
    <row r="7" spans="1:32" ht="15" customHeight="1">
      <c r="A7" s="100" t="s">
        <v>61</v>
      </c>
      <c r="B7" s="99"/>
      <c r="C7" s="98" t="s">
        <v>117</v>
      </c>
      <c r="D7" s="98" t="s">
        <v>117</v>
      </c>
      <c r="E7" s="99"/>
      <c r="F7" s="99"/>
      <c r="G7" s="99"/>
      <c r="H7" s="99"/>
      <c r="I7" s="99"/>
      <c r="J7" s="99"/>
      <c r="K7" s="99"/>
      <c r="L7" s="99"/>
      <c r="M7" s="99"/>
      <c r="N7" s="99"/>
      <c r="O7" s="99"/>
      <c r="P7" s="99"/>
      <c r="Q7" s="99"/>
      <c r="R7" s="99"/>
      <c r="S7" s="99"/>
      <c r="T7" s="99"/>
      <c r="U7" s="99"/>
      <c r="V7" s="99"/>
      <c r="W7" s="99"/>
      <c r="X7" s="99"/>
      <c r="Y7" s="99"/>
      <c r="Z7" s="99"/>
      <c r="AA7" s="99"/>
      <c r="AB7" s="99"/>
      <c r="AC7" s="99"/>
      <c r="AD7" s="99"/>
      <c r="AE7" s="98" t="s">
        <v>117</v>
      </c>
      <c r="AF7" s="99"/>
    </row>
    <row r="8" spans="1:32" ht="15" customHeight="1">
      <c r="A8" s="100" t="s">
        <v>63</v>
      </c>
      <c r="B8" s="99"/>
      <c r="C8" s="98" t="s">
        <v>117</v>
      </c>
      <c r="D8" s="98" t="s">
        <v>117</v>
      </c>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r="9" spans="1:32" ht="15" customHeight="1">
      <c r="A9" s="100" t="s">
        <v>64</v>
      </c>
      <c r="B9" s="99"/>
      <c r="C9" s="98" t="s">
        <v>117</v>
      </c>
      <c r="D9" s="98" t="s">
        <v>117</v>
      </c>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r="10" spans="1:32" ht="15" customHeight="1">
      <c r="A10" s="101" t="s">
        <v>66</v>
      </c>
      <c r="B10" s="99"/>
      <c r="C10" s="98" t="s">
        <v>117</v>
      </c>
      <c r="D10" s="98" t="s">
        <v>117</v>
      </c>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r="11" spans="1:32" ht="15" customHeight="1">
      <c r="A11" s="101" t="s">
        <v>68</v>
      </c>
      <c r="B11" s="99"/>
      <c r="C11" s="98" t="s">
        <v>117</v>
      </c>
      <c r="D11" s="98" t="s">
        <v>117</v>
      </c>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r="12" spans="1:32" ht="15" customHeight="1">
      <c r="A12" s="101" t="s">
        <v>69</v>
      </c>
      <c r="B12" s="99"/>
      <c r="C12" s="98" t="s">
        <v>117</v>
      </c>
      <c r="D12" s="98" t="s">
        <v>117</v>
      </c>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r="13" spans="1:32" ht="15" customHeight="1">
      <c r="A13" s="97" t="s">
        <v>70</v>
      </c>
      <c r="B13" s="99"/>
      <c r="C13" s="99"/>
      <c r="D13" s="99"/>
      <c r="E13" s="98" t="s">
        <v>117</v>
      </c>
      <c r="F13" s="98" t="s">
        <v>117</v>
      </c>
      <c r="G13" s="98" t="s">
        <v>117</v>
      </c>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r="14" spans="1:32" ht="15" customHeight="1">
      <c r="A14" s="100" t="s">
        <v>72</v>
      </c>
      <c r="B14" s="99"/>
      <c r="C14" s="99"/>
      <c r="D14" s="99"/>
      <c r="E14" s="98" t="s">
        <v>117</v>
      </c>
      <c r="F14" s="98" t="s">
        <v>117</v>
      </c>
      <c r="G14" s="98" t="s">
        <v>117</v>
      </c>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r="15" spans="1:32" ht="15" customHeight="1">
      <c r="A15" s="101" t="s">
        <v>73</v>
      </c>
      <c r="B15" s="99"/>
      <c r="C15" s="99"/>
      <c r="D15" s="99"/>
      <c r="E15" s="98" t="s">
        <v>117</v>
      </c>
      <c r="F15" s="98" t="s">
        <v>117</v>
      </c>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r="16" spans="1:32" ht="15" customHeight="1">
      <c r="A16" s="102" t="s">
        <v>74</v>
      </c>
      <c r="B16" s="99"/>
      <c r="C16" s="99"/>
      <c r="D16" s="99"/>
      <c r="E16" s="98" t="s">
        <v>117</v>
      </c>
      <c r="F16" s="98" t="s">
        <v>117</v>
      </c>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r="17" spans="1:32" ht="15" customHeight="1">
      <c r="A17" s="102" t="s">
        <v>75</v>
      </c>
      <c r="B17" s="99"/>
      <c r="C17" s="99"/>
      <c r="D17" s="99"/>
      <c r="E17" s="98" t="s">
        <v>117</v>
      </c>
      <c r="F17" s="98" t="s">
        <v>117</v>
      </c>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r="18" spans="1:32" ht="15" customHeight="1">
      <c r="A18" s="101" t="s">
        <v>76</v>
      </c>
      <c r="B18" s="99"/>
      <c r="C18" s="99"/>
      <c r="D18" s="99"/>
      <c r="E18" s="98" t="s">
        <v>117</v>
      </c>
      <c r="F18" s="99"/>
      <c r="G18" s="98" t="s">
        <v>117</v>
      </c>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r="19" spans="1:32" ht="15" customHeight="1">
      <c r="A19" s="102" t="s">
        <v>77</v>
      </c>
      <c r="B19" s="99"/>
      <c r="C19" s="99"/>
      <c r="D19" s="99"/>
      <c r="E19" s="98" t="s">
        <v>117</v>
      </c>
      <c r="F19" s="99"/>
      <c r="G19" s="98" t="s">
        <v>117</v>
      </c>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r="20" spans="1:32" ht="15" customHeight="1">
      <c r="A20" s="102" t="s">
        <v>78</v>
      </c>
      <c r="B20" s="99"/>
      <c r="C20" s="99"/>
      <c r="D20" s="99"/>
      <c r="E20" s="98" t="s">
        <v>117</v>
      </c>
      <c r="F20" s="99"/>
      <c r="G20" s="98" t="s">
        <v>117</v>
      </c>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r="21" spans="1:32" ht="15" customHeight="1">
      <c r="A21" s="97" t="s">
        <v>79</v>
      </c>
      <c r="B21" s="99"/>
      <c r="C21" s="98" t="s">
        <v>117</v>
      </c>
      <c r="D21" s="98" t="s">
        <v>117</v>
      </c>
      <c r="E21" s="98" t="s">
        <v>117</v>
      </c>
      <c r="F21" s="98" t="s">
        <v>117</v>
      </c>
      <c r="G21" s="98" t="s">
        <v>117</v>
      </c>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r="22" spans="1:32" ht="15" customHeight="1">
      <c r="A22" s="100" t="s">
        <v>81</v>
      </c>
      <c r="B22" s="99"/>
      <c r="C22" s="98" t="s">
        <v>117</v>
      </c>
      <c r="D22" s="98" t="s">
        <v>117</v>
      </c>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r="23" spans="1:32" ht="15" customHeight="1">
      <c r="A23" s="100" t="s">
        <v>82</v>
      </c>
      <c r="B23" s="99"/>
      <c r="C23" s="99"/>
      <c r="D23" s="99"/>
      <c r="E23" s="98" t="s">
        <v>117</v>
      </c>
      <c r="F23" s="98" t="s">
        <v>117</v>
      </c>
      <c r="G23" s="98" t="s">
        <v>117</v>
      </c>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row>
    <row r="24" spans="1:32" ht="15" customHeight="1">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row>
    <row r="25" spans="1:32" ht="409.6" customHeight="1">
      <c r="A25" s="99"/>
      <c r="B25" s="91" t="s">
        <v>84</v>
      </c>
      <c r="C25" s="91" t="s">
        <v>85</v>
      </c>
      <c r="D25" s="92" t="s">
        <v>86</v>
      </c>
      <c r="E25" s="91" t="s">
        <v>87</v>
      </c>
      <c r="F25" s="92" t="s">
        <v>88</v>
      </c>
      <c r="G25" s="92" t="s">
        <v>89</v>
      </c>
      <c r="H25" s="91" t="s">
        <v>90</v>
      </c>
      <c r="I25" s="92" t="s">
        <v>91</v>
      </c>
      <c r="J25" s="93" t="s">
        <v>92</v>
      </c>
      <c r="K25" s="94" t="s">
        <v>93</v>
      </c>
      <c r="L25" s="94" t="s">
        <v>94</v>
      </c>
      <c r="M25" s="95" t="s">
        <v>95</v>
      </c>
      <c r="N25" s="96" t="s">
        <v>96</v>
      </c>
      <c r="O25" s="95" t="s">
        <v>97</v>
      </c>
      <c r="P25" s="96" t="s">
        <v>98</v>
      </c>
      <c r="Q25" s="94" t="s">
        <v>99</v>
      </c>
      <c r="R25" s="94" t="s">
        <v>100</v>
      </c>
      <c r="S25" s="95" t="s">
        <v>101</v>
      </c>
      <c r="T25" s="95" t="s">
        <v>102</v>
      </c>
      <c r="U25" s="93" t="s">
        <v>103</v>
      </c>
      <c r="V25" s="94" t="s">
        <v>104</v>
      </c>
      <c r="W25" s="94" t="s">
        <v>105</v>
      </c>
      <c r="X25" s="94" t="s">
        <v>106</v>
      </c>
      <c r="Y25" s="92" t="s">
        <v>107</v>
      </c>
      <c r="Z25" s="93" t="s">
        <v>108</v>
      </c>
      <c r="AA25" s="93" t="s">
        <v>109</v>
      </c>
      <c r="AB25" s="93" t="s">
        <v>110</v>
      </c>
      <c r="AC25" s="93" t="s">
        <v>111</v>
      </c>
      <c r="AD25" s="92" t="s">
        <v>112</v>
      </c>
      <c r="AE25" s="91" t="s">
        <v>115</v>
      </c>
      <c r="AF25" s="91" t="s">
        <v>116</v>
      </c>
    </row>
    <row r="26" spans="1:32" ht="15" customHeight="1">
      <c r="A26" s="97" t="s">
        <v>50</v>
      </c>
      <c r="B26" s="99"/>
      <c r="C26" s="98" t="s">
        <v>117</v>
      </c>
      <c r="D26" s="98" t="s">
        <v>117</v>
      </c>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8" t="s">
        <v>117</v>
      </c>
    </row>
    <row r="27" spans="1:32" ht="15" customHeight="1">
      <c r="A27" s="97" t="s">
        <v>53</v>
      </c>
      <c r="B27" s="99"/>
      <c r="C27" s="99"/>
      <c r="D27" s="99"/>
      <c r="E27" s="98" t="s">
        <v>117</v>
      </c>
      <c r="F27" s="98" t="s">
        <v>117</v>
      </c>
      <c r="G27" s="98" t="s">
        <v>117</v>
      </c>
      <c r="H27" s="98" t="s">
        <v>117</v>
      </c>
      <c r="I27" s="98" t="s">
        <v>117</v>
      </c>
      <c r="J27" s="98" t="s">
        <v>117</v>
      </c>
      <c r="K27" s="98" t="s">
        <v>117</v>
      </c>
      <c r="L27" s="98" t="s">
        <v>117</v>
      </c>
      <c r="M27" s="98" t="s">
        <v>117</v>
      </c>
      <c r="N27" s="98" t="s">
        <v>117</v>
      </c>
      <c r="O27" s="98" t="s">
        <v>117</v>
      </c>
      <c r="P27" s="98" t="s">
        <v>117</v>
      </c>
      <c r="Q27" s="98" t="s">
        <v>117</v>
      </c>
      <c r="R27" s="98" t="s">
        <v>117</v>
      </c>
      <c r="S27" s="98" t="s">
        <v>117</v>
      </c>
      <c r="T27" s="98" t="s">
        <v>117</v>
      </c>
      <c r="U27" s="98" t="s">
        <v>117</v>
      </c>
      <c r="V27" s="99"/>
      <c r="W27" s="98" t="s">
        <v>117</v>
      </c>
      <c r="X27" s="99"/>
      <c r="Y27" s="98" t="s">
        <v>117</v>
      </c>
      <c r="Z27" s="98" t="s">
        <v>117</v>
      </c>
      <c r="AA27" s="99"/>
      <c r="AB27" s="99"/>
      <c r="AC27" s="99"/>
      <c r="AD27" s="99"/>
      <c r="AE27" s="99"/>
      <c r="AF27" s="98" t="s">
        <v>117</v>
      </c>
    </row>
    <row r="28" spans="1:32" ht="15" customHeight="1">
      <c r="A28" s="100" t="s">
        <v>56</v>
      </c>
      <c r="B28" s="99"/>
      <c r="C28" s="99"/>
      <c r="D28" s="99"/>
      <c r="E28" s="99"/>
      <c r="F28" s="99"/>
      <c r="G28" s="99"/>
      <c r="H28" s="98" t="s">
        <v>117</v>
      </c>
      <c r="I28" s="98" t="s">
        <v>117</v>
      </c>
      <c r="J28" s="98" t="s">
        <v>117</v>
      </c>
      <c r="K28" s="98" t="s">
        <v>117</v>
      </c>
      <c r="L28" s="98" t="s">
        <v>117</v>
      </c>
      <c r="M28" s="98" t="s">
        <v>117</v>
      </c>
      <c r="N28" s="98" t="s">
        <v>117</v>
      </c>
      <c r="O28" s="98" t="s">
        <v>117</v>
      </c>
      <c r="P28" s="98" t="s">
        <v>117</v>
      </c>
      <c r="Q28" s="98" t="s">
        <v>117</v>
      </c>
      <c r="R28" s="98" t="s">
        <v>117</v>
      </c>
      <c r="S28" s="98" t="s">
        <v>117</v>
      </c>
      <c r="T28" s="98" t="s">
        <v>117</v>
      </c>
      <c r="U28" s="99"/>
      <c r="V28" s="99"/>
      <c r="W28" s="99"/>
      <c r="X28" s="99"/>
      <c r="Y28" s="99"/>
      <c r="Z28" s="99"/>
      <c r="AA28" s="99"/>
      <c r="AB28" s="99"/>
      <c r="AC28" s="99"/>
      <c r="AD28" s="99"/>
      <c r="AE28" s="99"/>
      <c r="AF28" s="98" t="s">
        <v>117</v>
      </c>
    </row>
    <row r="29" spans="1:32" ht="15" customHeight="1">
      <c r="A29" s="101" t="s">
        <v>59</v>
      </c>
      <c r="B29" s="99"/>
      <c r="C29" s="99"/>
      <c r="D29" s="99"/>
      <c r="E29" s="99"/>
      <c r="F29" s="99"/>
      <c r="G29" s="99"/>
      <c r="H29" s="98" t="s">
        <v>117</v>
      </c>
      <c r="I29" s="98" t="s">
        <v>117</v>
      </c>
      <c r="J29" s="98" t="s">
        <v>117</v>
      </c>
      <c r="K29" s="98" t="s">
        <v>117</v>
      </c>
      <c r="L29" s="98" t="s">
        <v>117</v>
      </c>
      <c r="M29" s="98" t="s">
        <v>117</v>
      </c>
      <c r="N29" s="98" t="s">
        <v>117</v>
      </c>
      <c r="O29" s="98" t="s">
        <v>117</v>
      </c>
      <c r="P29" s="98" t="s">
        <v>117</v>
      </c>
      <c r="Q29" s="98" t="s">
        <v>117</v>
      </c>
      <c r="R29" s="98" t="s">
        <v>117</v>
      </c>
      <c r="S29" s="98" t="s">
        <v>117</v>
      </c>
      <c r="T29" s="98" t="s">
        <v>117</v>
      </c>
      <c r="U29" s="99"/>
      <c r="V29" s="99"/>
      <c r="W29" s="99"/>
      <c r="X29" s="99"/>
      <c r="Y29" s="99"/>
      <c r="Z29" s="99"/>
      <c r="AA29" s="99"/>
      <c r="AB29" s="99"/>
      <c r="AC29" s="99"/>
      <c r="AD29" s="99"/>
      <c r="AE29" s="99"/>
      <c r="AF29" s="98" t="s">
        <v>117</v>
      </c>
    </row>
    <row r="30" spans="1:32" ht="15" customHeight="1">
      <c r="A30" s="101" t="s">
        <v>60</v>
      </c>
      <c r="B30" s="99"/>
      <c r="C30" s="99"/>
      <c r="D30" s="99"/>
      <c r="E30" s="99"/>
      <c r="F30" s="99"/>
      <c r="G30" s="99"/>
      <c r="H30" s="98" t="s">
        <v>117</v>
      </c>
      <c r="I30" s="98" t="s">
        <v>117</v>
      </c>
      <c r="J30" s="98" t="s">
        <v>117</v>
      </c>
      <c r="K30" s="98" t="s">
        <v>117</v>
      </c>
      <c r="L30" s="98" t="s">
        <v>117</v>
      </c>
      <c r="M30" s="98" t="s">
        <v>117</v>
      </c>
      <c r="N30" s="98" t="s">
        <v>117</v>
      </c>
      <c r="O30" s="98" t="s">
        <v>117</v>
      </c>
      <c r="P30" s="98" t="s">
        <v>117</v>
      </c>
      <c r="Q30" s="98" t="s">
        <v>117</v>
      </c>
      <c r="R30" s="98" t="s">
        <v>117</v>
      </c>
      <c r="S30" s="98" t="s">
        <v>117</v>
      </c>
      <c r="T30" s="98" t="s">
        <v>117</v>
      </c>
      <c r="U30" s="99"/>
      <c r="V30" s="99"/>
      <c r="W30" s="99"/>
      <c r="X30" s="99"/>
      <c r="Y30" s="99"/>
      <c r="Z30" s="99"/>
      <c r="AA30" s="99"/>
      <c r="AB30" s="99"/>
      <c r="AC30" s="99"/>
      <c r="AD30" s="99"/>
      <c r="AE30" s="99"/>
      <c r="AF30" s="98" t="s">
        <v>117</v>
      </c>
    </row>
    <row r="31" spans="1:32" ht="15" customHeight="1">
      <c r="A31" s="100" t="s">
        <v>61</v>
      </c>
      <c r="B31" s="99"/>
      <c r="C31" s="99"/>
      <c r="D31" s="99"/>
      <c r="E31" s="99"/>
      <c r="F31" s="99"/>
      <c r="G31" s="99"/>
      <c r="H31" s="98" t="s">
        <v>117</v>
      </c>
      <c r="I31" s="98" t="s">
        <v>117</v>
      </c>
      <c r="J31" s="98" t="s">
        <v>117</v>
      </c>
      <c r="K31" s="98" t="s">
        <v>117</v>
      </c>
      <c r="L31" s="98" t="s">
        <v>117</v>
      </c>
      <c r="M31" s="98" t="s">
        <v>117</v>
      </c>
      <c r="N31" s="98" t="s">
        <v>117</v>
      </c>
      <c r="O31" s="98" t="s">
        <v>117</v>
      </c>
      <c r="P31" s="98" t="s">
        <v>117</v>
      </c>
      <c r="Q31" s="98" t="s">
        <v>117</v>
      </c>
      <c r="R31" s="98" t="s">
        <v>117</v>
      </c>
      <c r="S31" s="98" t="s">
        <v>117</v>
      </c>
      <c r="T31" s="98" t="s">
        <v>117</v>
      </c>
      <c r="U31" s="98" t="s">
        <v>117</v>
      </c>
      <c r="V31" s="99"/>
      <c r="W31" s="98" t="s">
        <v>117</v>
      </c>
      <c r="X31" s="99"/>
      <c r="Y31" s="99"/>
      <c r="Z31" s="99"/>
      <c r="AA31" s="99"/>
      <c r="AB31" s="99"/>
      <c r="AC31" s="99"/>
      <c r="AD31" s="99"/>
      <c r="AE31" s="99"/>
      <c r="AF31" s="98" t="s">
        <v>117</v>
      </c>
    </row>
    <row r="32" spans="1:32" ht="15" customHeight="1">
      <c r="A32" s="100" t="s">
        <v>63</v>
      </c>
      <c r="B32" s="99"/>
      <c r="C32" s="99"/>
      <c r="D32" s="99"/>
      <c r="E32" s="99"/>
      <c r="F32" s="99"/>
      <c r="G32" s="99"/>
      <c r="H32" s="98" t="s">
        <v>117</v>
      </c>
      <c r="I32" s="99"/>
      <c r="J32" s="99"/>
      <c r="K32" s="99"/>
      <c r="L32" s="99"/>
      <c r="M32" s="99"/>
      <c r="N32" s="99"/>
      <c r="O32" s="99"/>
      <c r="P32" s="99"/>
      <c r="Q32" s="99"/>
      <c r="R32" s="99"/>
      <c r="S32" s="99"/>
      <c r="T32" s="99"/>
      <c r="U32" s="99"/>
      <c r="V32" s="99"/>
      <c r="W32" s="99"/>
      <c r="X32" s="99"/>
      <c r="Y32" s="98" t="s">
        <v>117</v>
      </c>
      <c r="Z32" s="98" t="s">
        <v>117</v>
      </c>
      <c r="AA32" s="99"/>
      <c r="AB32" s="99"/>
      <c r="AC32" s="99"/>
      <c r="AD32" s="99"/>
      <c r="AE32" s="99"/>
      <c r="AF32" s="99"/>
    </row>
    <row r="33" spans="1:32" ht="15" customHeight="1">
      <c r="A33" s="100" t="s">
        <v>64</v>
      </c>
      <c r="B33" s="99"/>
      <c r="C33" s="99"/>
      <c r="D33" s="99"/>
      <c r="E33" s="98" t="s">
        <v>117</v>
      </c>
      <c r="F33" s="98" t="s">
        <v>117</v>
      </c>
      <c r="G33" s="98" t="s">
        <v>117</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row>
    <row r="34" spans="1:32" ht="15" customHeight="1">
      <c r="A34" s="101" t="s">
        <v>66</v>
      </c>
      <c r="B34" s="99"/>
      <c r="C34" s="99"/>
      <c r="D34" s="99"/>
      <c r="E34" s="98" t="s">
        <v>117</v>
      </c>
      <c r="F34" s="98" t="s">
        <v>117</v>
      </c>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row>
    <row r="35" spans="1:32" ht="15" customHeight="1">
      <c r="A35" s="101" t="s">
        <v>68</v>
      </c>
      <c r="B35" s="99"/>
      <c r="C35" s="99"/>
      <c r="D35" s="99"/>
      <c r="E35" s="98" t="s">
        <v>117</v>
      </c>
      <c r="F35" s="98" t="s">
        <v>117</v>
      </c>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row>
    <row r="36" spans="1:32" ht="15" customHeight="1">
      <c r="A36" s="101" t="s">
        <v>69</v>
      </c>
      <c r="B36" s="99"/>
      <c r="C36" s="99"/>
      <c r="D36" s="99"/>
      <c r="E36" s="98" t="s">
        <v>117</v>
      </c>
      <c r="F36" s="99"/>
      <c r="G36" s="98" t="s">
        <v>117</v>
      </c>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row>
    <row r="37" spans="1:32" ht="15" customHeight="1">
      <c r="A37" s="97" t="s">
        <v>70</v>
      </c>
      <c r="B37" s="99"/>
      <c r="C37" s="99"/>
      <c r="D37" s="99"/>
      <c r="E37" s="99"/>
      <c r="F37" s="99"/>
      <c r="G37" s="99"/>
      <c r="H37" s="98" t="s">
        <v>117</v>
      </c>
      <c r="I37" s="98" t="s">
        <v>117</v>
      </c>
      <c r="J37" s="98" t="s">
        <v>117</v>
      </c>
      <c r="K37" s="99"/>
      <c r="L37" s="99"/>
      <c r="M37" s="99"/>
      <c r="N37" s="99"/>
      <c r="O37" s="99"/>
      <c r="P37" s="99"/>
      <c r="Q37" s="99"/>
      <c r="R37" s="98" t="s">
        <v>117</v>
      </c>
      <c r="S37" s="98" t="s">
        <v>117</v>
      </c>
      <c r="T37" s="98" t="s">
        <v>117</v>
      </c>
      <c r="U37" s="98" t="s">
        <v>117</v>
      </c>
      <c r="V37" s="98" t="s">
        <v>117</v>
      </c>
      <c r="W37" s="98" t="s">
        <v>117</v>
      </c>
      <c r="X37" s="98" t="s">
        <v>117</v>
      </c>
      <c r="Y37" s="98" t="s">
        <v>117</v>
      </c>
      <c r="Z37" s="99"/>
      <c r="AA37" s="98" t="s">
        <v>117</v>
      </c>
      <c r="AB37" s="98" t="s">
        <v>117</v>
      </c>
      <c r="AC37" s="98" t="s">
        <v>117</v>
      </c>
      <c r="AD37" s="98" t="s">
        <v>117</v>
      </c>
      <c r="AE37" s="99"/>
      <c r="AF37" s="98" t="s">
        <v>117</v>
      </c>
    </row>
    <row r="38" spans="1:32" ht="15" customHeight="1">
      <c r="A38" s="100" t="s">
        <v>72</v>
      </c>
      <c r="B38" s="99"/>
      <c r="C38" s="99"/>
      <c r="D38" s="99"/>
      <c r="E38" s="99"/>
      <c r="F38" s="99"/>
      <c r="G38" s="99"/>
      <c r="H38" s="98" t="s">
        <v>117</v>
      </c>
      <c r="I38" s="98" t="s">
        <v>117</v>
      </c>
      <c r="J38" s="98" t="s">
        <v>117</v>
      </c>
      <c r="K38" s="99"/>
      <c r="L38" s="99"/>
      <c r="M38" s="99"/>
      <c r="N38" s="99"/>
      <c r="O38" s="99"/>
      <c r="P38" s="99"/>
      <c r="Q38" s="99"/>
      <c r="R38" s="98" t="s">
        <v>117</v>
      </c>
      <c r="S38" s="98" t="s">
        <v>117</v>
      </c>
      <c r="T38" s="98" t="s">
        <v>117</v>
      </c>
      <c r="U38" s="98" t="s">
        <v>117</v>
      </c>
      <c r="V38" s="98" t="s">
        <v>117</v>
      </c>
      <c r="W38" s="98" t="s">
        <v>117</v>
      </c>
      <c r="X38" s="98" t="s">
        <v>117</v>
      </c>
      <c r="Y38" s="98" t="s">
        <v>117</v>
      </c>
      <c r="Z38" s="99"/>
      <c r="AA38" s="98" t="s">
        <v>117</v>
      </c>
      <c r="AB38" s="98" t="s">
        <v>117</v>
      </c>
      <c r="AC38" s="98" t="s">
        <v>117</v>
      </c>
      <c r="AD38" s="98" t="s">
        <v>117</v>
      </c>
      <c r="AE38" s="99"/>
      <c r="AF38" s="98" t="s">
        <v>117</v>
      </c>
    </row>
    <row r="39" spans="1:32" ht="15" customHeight="1">
      <c r="A39" s="101" t="s">
        <v>73</v>
      </c>
      <c r="B39" s="99"/>
      <c r="C39" s="99"/>
      <c r="D39" s="99"/>
      <c r="E39" s="99"/>
      <c r="F39" s="99"/>
      <c r="G39" s="99"/>
      <c r="H39" s="98" t="s">
        <v>117</v>
      </c>
      <c r="I39" s="99"/>
      <c r="J39" s="99"/>
      <c r="K39" s="99"/>
      <c r="L39" s="99"/>
      <c r="M39" s="99"/>
      <c r="N39" s="99"/>
      <c r="O39" s="99"/>
      <c r="P39" s="99"/>
      <c r="Q39" s="99"/>
      <c r="R39" s="99"/>
      <c r="S39" s="99"/>
      <c r="T39" s="99"/>
      <c r="U39" s="99"/>
      <c r="V39" s="99"/>
      <c r="W39" s="99"/>
      <c r="X39" s="99"/>
      <c r="Y39" s="98" t="s">
        <v>117</v>
      </c>
      <c r="Z39" s="99"/>
      <c r="AA39" s="98" t="s">
        <v>117</v>
      </c>
      <c r="AB39" s="98" t="s">
        <v>117</v>
      </c>
      <c r="AC39" s="99"/>
      <c r="AD39" s="99"/>
      <c r="AE39" s="99"/>
      <c r="AF39" s="99"/>
    </row>
    <row r="40" spans="1:32" ht="15" customHeight="1">
      <c r="A40" s="102" t="s">
        <v>74</v>
      </c>
      <c r="B40" s="99"/>
      <c r="C40" s="99"/>
      <c r="D40" s="99"/>
      <c r="E40" s="99"/>
      <c r="F40" s="99"/>
      <c r="G40" s="99"/>
      <c r="H40" s="98" t="s">
        <v>117</v>
      </c>
      <c r="I40" s="99"/>
      <c r="J40" s="99"/>
      <c r="K40" s="99"/>
      <c r="L40" s="99"/>
      <c r="M40" s="99"/>
      <c r="N40" s="99"/>
      <c r="O40" s="99"/>
      <c r="P40" s="99"/>
      <c r="Q40" s="99"/>
      <c r="R40" s="99"/>
      <c r="S40" s="99"/>
      <c r="T40" s="99"/>
      <c r="U40" s="99"/>
      <c r="V40" s="99"/>
      <c r="W40" s="99"/>
      <c r="X40" s="99"/>
      <c r="Y40" s="98" t="s">
        <v>117</v>
      </c>
      <c r="Z40" s="99"/>
      <c r="AA40" s="98" t="s">
        <v>117</v>
      </c>
      <c r="AB40" s="98" t="s">
        <v>117</v>
      </c>
      <c r="AC40" s="99"/>
      <c r="AD40" s="99"/>
      <c r="AE40" s="99"/>
      <c r="AF40" s="99"/>
    </row>
    <row r="41" spans="1:32" ht="15" customHeight="1">
      <c r="A41" s="102" t="s">
        <v>75</v>
      </c>
      <c r="B41" s="99"/>
      <c r="C41" s="99"/>
      <c r="D41" s="99"/>
      <c r="E41" s="99"/>
      <c r="F41" s="99"/>
      <c r="G41" s="99"/>
      <c r="H41" s="98" t="s">
        <v>117</v>
      </c>
      <c r="I41" s="99"/>
      <c r="J41" s="99"/>
      <c r="K41" s="99"/>
      <c r="L41" s="99"/>
      <c r="M41" s="99"/>
      <c r="N41" s="99"/>
      <c r="O41" s="99"/>
      <c r="P41" s="99"/>
      <c r="Q41" s="99"/>
      <c r="R41" s="99"/>
      <c r="S41" s="99"/>
      <c r="T41" s="99"/>
      <c r="U41" s="99"/>
      <c r="V41" s="99"/>
      <c r="W41" s="99"/>
      <c r="X41" s="99"/>
      <c r="Y41" s="98" t="s">
        <v>117</v>
      </c>
      <c r="Z41" s="99"/>
      <c r="AA41" s="98" t="s">
        <v>117</v>
      </c>
      <c r="AB41" s="99"/>
      <c r="AC41" s="99"/>
      <c r="AD41" s="99"/>
      <c r="AE41" s="99"/>
      <c r="AF41" s="99"/>
    </row>
    <row r="42" spans="1:32" ht="15" customHeight="1">
      <c r="A42" s="101" t="s">
        <v>76</v>
      </c>
      <c r="B42" s="99"/>
      <c r="C42" s="99"/>
      <c r="D42" s="99"/>
      <c r="E42" s="99"/>
      <c r="F42" s="99"/>
      <c r="G42" s="99"/>
      <c r="H42" s="98" t="s">
        <v>117</v>
      </c>
      <c r="I42" s="98" t="s">
        <v>117</v>
      </c>
      <c r="J42" s="98" t="s">
        <v>117</v>
      </c>
      <c r="K42" s="99"/>
      <c r="L42" s="99"/>
      <c r="M42" s="99"/>
      <c r="N42" s="99"/>
      <c r="O42" s="99"/>
      <c r="P42" s="99"/>
      <c r="Q42" s="99"/>
      <c r="R42" s="98" t="s">
        <v>117</v>
      </c>
      <c r="S42" s="98" t="s">
        <v>117</v>
      </c>
      <c r="T42" s="98" t="s">
        <v>117</v>
      </c>
      <c r="U42" s="98" t="s">
        <v>117</v>
      </c>
      <c r="V42" s="98" t="s">
        <v>117</v>
      </c>
      <c r="W42" s="98" t="s">
        <v>117</v>
      </c>
      <c r="X42" s="98" t="s">
        <v>117</v>
      </c>
      <c r="Y42" s="98" t="s">
        <v>117</v>
      </c>
      <c r="Z42" s="99"/>
      <c r="AA42" s="98" t="s">
        <v>117</v>
      </c>
      <c r="AB42" s="98" t="s">
        <v>117</v>
      </c>
      <c r="AC42" s="98" t="s">
        <v>117</v>
      </c>
      <c r="AD42" s="98" t="s">
        <v>117</v>
      </c>
      <c r="AE42" s="99"/>
      <c r="AF42" s="98" t="s">
        <v>117</v>
      </c>
    </row>
    <row r="43" spans="1:32" ht="15" customHeight="1">
      <c r="A43" s="102" t="s">
        <v>77</v>
      </c>
      <c r="B43" s="99"/>
      <c r="C43" s="99"/>
      <c r="D43" s="99"/>
      <c r="E43" s="99"/>
      <c r="F43" s="99"/>
      <c r="G43" s="99"/>
      <c r="H43" s="98" t="s">
        <v>117</v>
      </c>
      <c r="I43" s="98" t="s">
        <v>117</v>
      </c>
      <c r="J43" s="98" t="s">
        <v>117</v>
      </c>
      <c r="K43" s="99"/>
      <c r="L43" s="99"/>
      <c r="M43" s="99"/>
      <c r="N43" s="99"/>
      <c r="O43" s="99"/>
      <c r="P43" s="99"/>
      <c r="Q43" s="99"/>
      <c r="R43" s="98" t="s">
        <v>117</v>
      </c>
      <c r="S43" s="98" t="s">
        <v>117</v>
      </c>
      <c r="T43" s="98" t="s">
        <v>117</v>
      </c>
      <c r="U43" s="98" t="s">
        <v>117</v>
      </c>
      <c r="V43" s="98" t="s">
        <v>117</v>
      </c>
      <c r="W43" s="98" t="s">
        <v>117</v>
      </c>
      <c r="X43" s="98" t="s">
        <v>117</v>
      </c>
      <c r="Y43" s="98" t="s">
        <v>117</v>
      </c>
      <c r="Z43" s="99"/>
      <c r="AA43" s="98" t="s">
        <v>117</v>
      </c>
      <c r="AB43" s="98" t="s">
        <v>117</v>
      </c>
      <c r="AC43" s="98" t="s">
        <v>117</v>
      </c>
      <c r="AD43" s="98" t="s">
        <v>117</v>
      </c>
      <c r="AE43" s="99"/>
      <c r="AF43" s="98" t="s">
        <v>117</v>
      </c>
    </row>
    <row r="44" spans="1:32" ht="15" customHeight="1">
      <c r="A44" s="102" t="s">
        <v>78</v>
      </c>
      <c r="B44" s="99"/>
      <c r="C44" s="99"/>
      <c r="D44" s="99"/>
      <c r="E44" s="99"/>
      <c r="F44" s="99"/>
      <c r="G44" s="99"/>
      <c r="H44" s="98" t="s">
        <v>117</v>
      </c>
      <c r="I44" s="98" t="s">
        <v>117</v>
      </c>
      <c r="J44" s="98" t="s">
        <v>117</v>
      </c>
      <c r="K44" s="99"/>
      <c r="L44" s="99"/>
      <c r="M44" s="99"/>
      <c r="N44" s="99"/>
      <c r="O44" s="99"/>
      <c r="P44" s="99"/>
      <c r="Q44" s="99"/>
      <c r="R44" s="98" t="s">
        <v>117</v>
      </c>
      <c r="S44" s="98" t="s">
        <v>117</v>
      </c>
      <c r="T44" s="98" t="s">
        <v>117</v>
      </c>
      <c r="U44" s="98" t="s">
        <v>117</v>
      </c>
      <c r="V44" s="98" t="s">
        <v>117</v>
      </c>
      <c r="W44" s="98" t="s">
        <v>117</v>
      </c>
      <c r="X44" s="98" t="s">
        <v>117</v>
      </c>
      <c r="Y44" s="98" t="s">
        <v>117</v>
      </c>
      <c r="Z44" s="99"/>
      <c r="AA44" s="98" t="s">
        <v>117</v>
      </c>
      <c r="AB44" s="99"/>
      <c r="AC44" s="98" t="s">
        <v>117</v>
      </c>
      <c r="AD44" s="98" t="s">
        <v>117</v>
      </c>
      <c r="AE44" s="99"/>
      <c r="AF44" s="98" t="s">
        <v>117</v>
      </c>
    </row>
    <row r="45" spans="1:32" ht="15" customHeight="1">
      <c r="A45" s="97" t="s">
        <v>79</v>
      </c>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row>
    <row r="46" spans="1:32" ht="15" customHeight="1">
      <c r="A46" s="100" t="s">
        <v>81</v>
      </c>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row>
    <row r="47" spans="1:32" ht="15" customHeight="1">
      <c r="A47" s="100" t="s">
        <v>82</v>
      </c>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64A2"/>
  </sheetPr>
  <dimension ref="A1:O79"/>
  <sheetViews>
    <sheetView workbookViewId="0"/>
  </sheetViews>
  <sheetFormatPr baseColWidth="10" defaultColWidth="8.88671875" defaultRowHeight="14.4"/>
  <cols>
    <col min="1" max="1" width="39" customWidth="1"/>
    <col min="2" max="2" width="42" customWidth="1"/>
    <col min="3" max="3" width="21" customWidth="1"/>
    <col min="4" max="4" width="18" customWidth="1"/>
    <col min="5" max="6" width="13" customWidth="1"/>
    <col min="7" max="7" width="84" customWidth="1"/>
    <col min="8" max="8" width="53" customWidth="1"/>
    <col min="9" max="9" width="196" customWidth="1"/>
    <col min="10" max="10" width="32" customWidth="1"/>
    <col min="11" max="11" width="58" customWidth="1"/>
    <col min="12" max="12" width="35" customWidth="1"/>
    <col min="13" max="13" width="29" customWidth="1"/>
    <col min="14" max="14" width="14" customWidth="1"/>
    <col min="15" max="15" width="19" customWidth="1"/>
  </cols>
  <sheetData>
    <row r="1" spans="1:15" ht="15" customHeight="1">
      <c r="A1" s="103" t="s">
        <v>118</v>
      </c>
      <c r="B1" s="103" t="s">
        <v>119</v>
      </c>
      <c r="C1" s="103" t="s">
        <v>17</v>
      </c>
      <c r="D1" s="103" t="s">
        <v>20</v>
      </c>
      <c r="E1" s="103" t="s">
        <v>22</v>
      </c>
      <c r="F1" s="103" t="s">
        <v>25</v>
      </c>
      <c r="G1" s="103" t="s">
        <v>27</v>
      </c>
      <c r="H1" s="103" t="s">
        <v>30</v>
      </c>
      <c r="I1" s="103" t="s">
        <v>32</v>
      </c>
      <c r="J1" s="103" t="s">
        <v>34</v>
      </c>
      <c r="K1" s="103" t="s">
        <v>36</v>
      </c>
      <c r="L1" s="103" t="s">
        <v>38</v>
      </c>
      <c r="M1" s="103" t="s">
        <v>43</v>
      </c>
      <c r="N1" s="103" t="s">
        <v>120</v>
      </c>
      <c r="O1" s="103" t="s">
        <v>121</v>
      </c>
    </row>
    <row r="2" spans="1:15" ht="15" customHeight="1">
      <c r="A2" s="82" t="s">
        <v>50</v>
      </c>
      <c r="B2" s="82" t="s">
        <v>86</v>
      </c>
      <c r="C2" s="82" t="s">
        <v>19</v>
      </c>
      <c r="D2" s="82" t="s">
        <v>21</v>
      </c>
      <c r="E2" s="82" t="s">
        <v>122</v>
      </c>
      <c r="F2" s="82" t="s">
        <v>26</v>
      </c>
      <c r="G2" s="82" t="s">
        <v>123</v>
      </c>
      <c r="H2" s="82" t="s">
        <v>124</v>
      </c>
      <c r="I2" s="82"/>
      <c r="J2" s="82" t="s">
        <v>125</v>
      </c>
      <c r="K2" s="82" t="s">
        <v>126</v>
      </c>
      <c r="L2" s="82" t="s">
        <v>127</v>
      </c>
      <c r="M2" s="82" t="s">
        <v>128</v>
      </c>
      <c r="N2" s="82">
        <v>7.57</v>
      </c>
      <c r="O2" s="82">
        <v>0.1</v>
      </c>
    </row>
    <row r="3" spans="1:15" ht="15" customHeight="1">
      <c r="A3" s="82" t="s">
        <v>50</v>
      </c>
      <c r="B3" s="82" t="s">
        <v>116</v>
      </c>
      <c r="C3" s="82" t="s">
        <v>19</v>
      </c>
      <c r="D3" s="82" t="s">
        <v>21</v>
      </c>
      <c r="E3" s="82" t="s">
        <v>122</v>
      </c>
      <c r="F3" s="82" t="s">
        <v>26</v>
      </c>
      <c r="G3" s="82" t="s">
        <v>129</v>
      </c>
      <c r="H3" s="82" t="s">
        <v>124</v>
      </c>
      <c r="I3" s="82"/>
      <c r="J3" s="82" t="s">
        <v>125</v>
      </c>
      <c r="K3" s="82" t="s">
        <v>130</v>
      </c>
      <c r="L3" s="82" t="s">
        <v>131</v>
      </c>
      <c r="M3" s="82" t="s">
        <v>128</v>
      </c>
      <c r="N3" s="82">
        <v>2.58</v>
      </c>
      <c r="O3" s="82">
        <v>0.1</v>
      </c>
    </row>
    <row r="4" spans="1:15" ht="15" customHeight="1">
      <c r="A4" s="82" t="s">
        <v>59</v>
      </c>
      <c r="B4" s="82" t="s">
        <v>116</v>
      </c>
      <c r="C4" s="82" t="s">
        <v>19</v>
      </c>
      <c r="D4" s="82" t="s">
        <v>21</v>
      </c>
      <c r="E4" s="82" t="s">
        <v>122</v>
      </c>
      <c r="F4" s="82" t="s">
        <v>26</v>
      </c>
      <c r="G4" s="82" t="s">
        <v>132</v>
      </c>
      <c r="H4" s="82" t="s">
        <v>133</v>
      </c>
      <c r="I4" s="82"/>
      <c r="J4" s="82" t="s">
        <v>125</v>
      </c>
      <c r="K4" s="82" t="s">
        <v>134</v>
      </c>
      <c r="L4" s="82" t="s">
        <v>135</v>
      </c>
      <c r="M4" s="82" t="s">
        <v>128</v>
      </c>
      <c r="N4" s="82">
        <v>3.19</v>
      </c>
      <c r="O4" s="82">
        <v>0.1</v>
      </c>
    </row>
    <row r="5" spans="1:15" ht="15" customHeight="1">
      <c r="A5" s="82" t="s">
        <v>60</v>
      </c>
      <c r="B5" s="82" t="s">
        <v>116</v>
      </c>
      <c r="C5" s="82" t="s">
        <v>19</v>
      </c>
      <c r="D5" s="82" t="s">
        <v>21</v>
      </c>
      <c r="E5" s="82" t="s">
        <v>122</v>
      </c>
      <c r="F5" s="82" t="s">
        <v>26</v>
      </c>
      <c r="G5" s="82" t="s">
        <v>136</v>
      </c>
      <c r="H5" s="82" t="s">
        <v>133</v>
      </c>
      <c r="I5" s="82"/>
      <c r="J5" s="82" t="s">
        <v>125</v>
      </c>
      <c r="K5" s="82" t="s">
        <v>137</v>
      </c>
      <c r="L5" s="82" t="s">
        <v>135</v>
      </c>
      <c r="M5" s="82" t="s">
        <v>128</v>
      </c>
      <c r="N5" s="82">
        <v>1.17</v>
      </c>
      <c r="O5" s="82">
        <v>0.1</v>
      </c>
    </row>
    <row r="6" spans="1:15" ht="15" customHeight="1">
      <c r="A6" s="82" t="s">
        <v>61</v>
      </c>
      <c r="B6" s="82" t="s">
        <v>116</v>
      </c>
      <c r="C6" s="82" t="s">
        <v>19</v>
      </c>
      <c r="D6" s="82" t="s">
        <v>21</v>
      </c>
      <c r="E6" s="82" t="s">
        <v>122</v>
      </c>
      <c r="F6" s="82" t="s">
        <v>26</v>
      </c>
      <c r="G6" s="82" t="s">
        <v>138</v>
      </c>
      <c r="H6" s="82" t="s">
        <v>133</v>
      </c>
      <c r="I6" s="82" t="s">
        <v>139</v>
      </c>
      <c r="J6" s="82" t="s">
        <v>125</v>
      </c>
      <c r="K6" s="82" t="s">
        <v>140</v>
      </c>
      <c r="L6" s="82" t="s">
        <v>135</v>
      </c>
      <c r="M6" s="82" t="s">
        <v>128</v>
      </c>
      <c r="N6" s="82">
        <v>0.16</v>
      </c>
      <c r="O6" s="82">
        <v>0.1</v>
      </c>
    </row>
    <row r="7" spans="1:15" ht="15" customHeight="1">
      <c r="A7" s="82" t="s">
        <v>77</v>
      </c>
      <c r="B7" s="82" t="s">
        <v>104</v>
      </c>
      <c r="C7" s="82" t="s">
        <v>19</v>
      </c>
      <c r="D7" s="82" t="s">
        <v>21</v>
      </c>
      <c r="E7" s="82" t="s">
        <v>122</v>
      </c>
      <c r="F7" s="82" t="s">
        <v>26</v>
      </c>
      <c r="G7" s="82" t="s">
        <v>141</v>
      </c>
      <c r="H7" s="82" t="s">
        <v>142</v>
      </c>
      <c r="I7" s="82" t="s">
        <v>143</v>
      </c>
      <c r="J7" s="82" t="s">
        <v>125</v>
      </c>
      <c r="K7" s="82" t="s">
        <v>141</v>
      </c>
      <c r="L7" s="82" t="s">
        <v>144</v>
      </c>
      <c r="M7" s="82" t="s">
        <v>145</v>
      </c>
      <c r="N7" s="82">
        <v>0.03</v>
      </c>
      <c r="O7" s="82">
        <v>0.1</v>
      </c>
    </row>
    <row r="8" spans="1:15" ht="15" customHeight="1">
      <c r="A8" s="82" t="s">
        <v>77</v>
      </c>
      <c r="B8" s="82" t="s">
        <v>105</v>
      </c>
      <c r="C8" s="82" t="s">
        <v>19</v>
      </c>
      <c r="D8" s="82" t="s">
        <v>21</v>
      </c>
      <c r="E8" s="82" t="s">
        <v>122</v>
      </c>
      <c r="F8" s="82" t="s">
        <v>26</v>
      </c>
      <c r="G8" s="82" t="s">
        <v>146</v>
      </c>
      <c r="H8" s="82" t="s">
        <v>142</v>
      </c>
      <c r="I8" s="82" t="s">
        <v>143</v>
      </c>
      <c r="J8" s="82" t="s">
        <v>125</v>
      </c>
      <c r="K8" s="82" t="s">
        <v>146</v>
      </c>
      <c r="L8" s="82" t="s">
        <v>144</v>
      </c>
      <c r="M8" s="82" t="s">
        <v>145</v>
      </c>
      <c r="N8" s="82">
        <v>0.4</v>
      </c>
      <c r="O8" s="82">
        <v>0.1</v>
      </c>
    </row>
    <row r="9" spans="1:15" ht="15" customHeight="1">
      <c r="A9" s="82" t="s">
        <v>77</v>
      </c>
      <c r="B9" s="82" t="s">
        <v>106</v>
      </c>
      <c r="C9" s="82" t="s">
        <v>19</v>
      </c>
      <c r="D9" s="82" t="s">
        <v>21</v>
      </c>
      <c r="E9" s="82" t="s">
        <v>122</v>
      </c>
      <c r="F9" s="82" t="s">
        <v>26</v>
      </c>
      <c r="G9" s="82" t="s">
        <v>147</v>
      </c>
      <c r="H9" s="82" t="s">
        <v>142</v>
      </c>
      <c r="I9" s="82" t="s">
        <v>143</v>
      </c>
      <c r="J9" s="82" t="s">
        <v>125</v>
      </c>
      <c r="K9" s="82" t="s">
        <v>147</v>
      </c>
      <c r="L9" s="82" t="s">
        <v>144</v>
      </c>
      <c r="M9" s="82" t="s">
        <v>145</v>
      </c>
      <c r="N9" s="82">
        <v>0</v>
      </c>
      <c r="O9" s="82">
        <v>0</v>
      </c>
    </row>
    <row r="10" spans="1:15" ht="15" customHeight="1">
      <c r="A10" s="82" t="s">
        <v>77</v>
      </c>
      <c r="B10" s="82" t="s">
        <v>109</v>
      </c>
      <c r="C10" s="82" t="s">
        <v>19</v>
      </c>
      <c r="D10" s="82" t="s">
        <v>21</v>
      </c>
      <c r="E10" s="82" t="s">
        <v>122</v>
      </c>
      <c r="F10" s="82" t="s">
        <v>26</v>
      </c>
      <c r="G10" s="82" t="s">
        <v>148</v>
      </c>
      <c r="H10" s="82" t="s">
        <v>142</v>
      </c>
      <c r="I10" s="82" t="s">
        <v>143</v>
      </c>
      <c r="J10" s="82" t="s">
        <v>125</v>
      </c>
      <c r="K10" s="82" t="s">
        <v>148</v>
      </c>
      <c r="L10" s="82" t="s">
        <v>144</v>
      </c>
      <c r="M10" s="82" t="s">
        <v>145</v>
      </c>
      <c r="N10" s="82">
        <v>0</v>
      </c>
      <c r="O10" s="82">
        <v>0.1</v>
      </c>
    </row>
    <row r="11" spans="1:15" ht="15" customHeight="1">
      <c r="A11" s="82" t="s">
        <v>77</v>
      </c>
      <c r="B11" s="82" t="s">
        <v>110</v>
      </c>
      <c r="C11" s="82" t="s">
        <v>19</v>
      </c>
      <c r="D11" s="82" t="s">
        <v>21</v>
      </c>
      <c r="E11" s="82" t="s">
        <v>122</v>
      </c>
      <c r="F11" s="82" t="s">
        <v>26</v>
      </c>
      <c r="G11" s="82" t="s">
        <v>149</v>
      </c>
      <c r="H11" s="82" t="s">
        <v>142</v>
      </c>
      <c r="I11" s="82" t="s">
        <v>143</v>
      </c>
      <c r="J11" s="82" t="s">
        <v>125</v>
      </c>
      <c r="K11" s="82" t="s">
        <v>149</v>
      </c>
      <c r="L11" s="82" t="s">
        <v>144</v>
      </c>
      <c r="M11" s="82" t="s">
        <v>145</v>
      </c>
      <c r="N11" s="82">
        <v>0.02</v>
      </c>
      <c r="O11" s="82">
        <v>0.1</v>
      </c>
    </row>
    <row r="12" spans="1:15" ht="15" customHeight="1">
      <c r="A12" s="82" t="s">
        <v>77</v>
      </c>
      <c r="B12" s="82" t="s">
        <v>111</v>
      </c>
      <c r="C12" s="82" t="s">
        <v>19</v>
      </c>
      <c r="D12" s="82" t="s">
        <v>21</v>
      </c>
      <c r="E12" s="82" t="s">
        <v>122</v>
      </c>
      <c r="F12" s="82" t="s">
        <v>26</v>
      </c>
      <c r="G12" s="82" t="s">
        <v>150</v>
      </c>
      <c r="H12" s="82" t="s">
        <v>142</v>
      </c>
      <c r="I12" s="82" t="s">
        <v>143</v>
      </c>
      <c r="J12" s="82" t="s">
        <v>125</v>
      </c>
      <c r="K12" s="82" t="s">
        <v>150</v>
      </c>
      <c r="L12" s="82" t="s">
        <v>144</v>
      </c>
      <c r="M12" s="82" t="s">
        <v>145</v>
      </c>
      <c r="N12" s="82">
        <v>0</v>
      </c>
      <c r="O12" s="82">
        <v>0.1</v>
      </c>
    </row>
    <row r="13" spans="1:15" ht="15" customHeight="1">
      <c r="A13" s="82" t="s">
        <v>77</v>
      </c>
      <c r="B13" s="82" t="s">
        <v>112</v>
      </c>
      <c r="C13" s="82" t="s">
        <v>19</v>
      </c>
      <c r="D13" s="82" t="s">
        <v>21</v>
      </c>
      <c r="E13" s="82" t="s">
        <v>122</v>
      </c>
      <c r="F13" s="82" t="s">
        <v>26</v>
      </c>
      <c r="G13" s="82" t="s">
        <v>151</v>
      </c>
      <c r="H13" s="82" t="s">
        <v>142</v>
      </c>
      <c r="I13" s="82" t="s">
        <v>143</v>
      </c>
      <c r="J13" s="82" t="s">
        <v>125</v>
      </c>
      <c r="K13" s="82" t="s">
        <v>151</v>
      </c>
      <c r="L13" s="82" t="s">
        <v>144</v>
      </c>
      <c r="M13" s="82" t="s">
        <v>145</v>
      </c>
      <c r="N13" s="82">
        <v>0</v>
      </c>
      <c r="O13" s="82">
        <v>0</v>
      </c>
    </row>
    <row r="14" spans="1:15" ht="15" customHeight="1">
      <c r="A14" s="82" t="s">
        <v>77</v>
      </c>
      <c r="B14" s="82" t="s">
        <v>100</v>
      </c>
      <c r="C14" s="82" t="s">
        <v>19</v>
      </c>
      <c r="D14" s="82" t="s">
        <v>21</v>
      </c>
      <c r="E14" s="82" t="s">
        <v>122</v>
      </c>
      <c r="F14" s="82" t="s">
        <v>26</v>
      </c>
      <c r="G14" s="82" t="s">
        <v>152</v>
      </c>
      <c r="H14" s="82" t="s">
        <v>142</v>
      </c>
      <c r="I14" s="82" t="s">
        <v>143</v>
      </c>
      <c r="J14" s="82" t="s">
        <v>125</v>
      </c>
      <c r="K14" s="82" t="s">
        <v>152</v>
      </c>
      <c r="L14" s="82" t="s">
        <v>144</v>
      </c>
      <c r="M14" s="82" t="s">
        <v>145</v>
      </c>
      <c r="N14" s="82">
        <v>0.02</v>
      </c>
      <c r="O14" s="82">
        <v>0.1</v>
      </c>
    </row>
    <row r="15" spans="1:15" ht="15" customHeight="1">
      <c r="A15" s="82" t="s">
        <v>78</v>
      </c>
      <c r="B15" s="82" t="s">
        <v>104</v>
      </c>
      <c r="C15" s="82" t="s">
        <v>19</v>
      </c>
      <c r="D15" s="82" t="s">
        <v>21</v>
      </c>
      <c r="E15" s="82" t="s">
        <v>122</v>
      </c>
      <c r="F15" s="82" t="s">
        <v>26</v>
      </c>
      <c r="G15" s="82" t="s">
        <v>153</v>
      </c>
      <c r="H15" s="82" t="s">
        <v>142</v>
      </c>
      <c r="I15" s="82" t="s">
        <v>143</v>
      </c>
      <c r="J15" s="82" t="s">
        <v>125</v>
      </c>
      <c r="K15" s="82" t="s">
        <v>153</v>
      </c>
      <c r="L15" s="82" t="s">
        <v>144</v>
      </c>
      <c r="M15" s="82" t="s">
        <v>145</v>
      </c>
      <c r="N15" s="82">
        <v>0.03</v>
      </c>
      <c r="O15" s="82">
        <v>0.1</v>
      </c>
    </row>
    <row r="16" spans="1:15" ht="15" customHeight="1">
      <c r="A16" s="82" t="s">
        <v>78</v>
      </c>
      <c r="B16" s="82" t="s">
        <v>105</v>
      </c>
      <c r="C16" s="82" t="s">
        <v>19</v>
      </c>
      <c r="D16" s="82" t="s">
        <v>21</v>
      </c>
      <c r="E16" s="82" t="s">
        <v>122</v>
      </c>
      <c r="F16" s="82" t="s">
        <v>26</v>
      </c>
      <c r="G16" s="82" t="s">
        <v>154</v>
      </c>
      <c r="H16" s="82" t="s">
        <v>142</v>
      </c>
      <c r="I16" s="82" t="s">
        <v>143</v>
      </c>
      <c r="J16" s="82" t="s">
        <v>125</v>
      </c>
      <c r="K16" s="82" t="s">
        <v>154</v>
      </c>
      <c r="L16" s="82" t="s">
        <v>144</v>
      </c>
      <c r="M16" s="82" t="s">
        <v>145</v>
      </c>
      <c r="N16" s="82">
        <v>0.02</v>
      </c>
      <c r="O16" s="82">
        <v>0.1</v>
      </c>
    </row>
    <row r="17" spans="1:15" ht="15" customHeight="1">
      <c r="A17" s="82" t="s">
        <v>78</v>
      </c>
      <c r="B17" s="82" t="s">
        <v>106</v>
      </c>
      <c r="C17" s="82" t="s">
        <v>19</v>
      </c>
      <c r="D17" s="82" t="s">
        <v>21</v>
      </c>
      <c r="E17" s="82" t="s">
        <v>122</v>
      </c>
      <c r="F17" s="82" t="s">
        <v>26</v>
      </c>
      <c r="G17" s="82" t="s">
        <v>155</v>
      </c>
      <c r="H17" s="82" t="s">
        <v>142</v>
      </c>
      <c r="I17" s="82" t="s">
        <v>143</v>
      </c>
      <c r="J17" s="82" t="s">
        <v>125</v>
      </c>
      <c r="K17" s="82" t="s">
        <v>155</v>
      </c>
      <c r="L17" s="82" t="s">
        <v>144</v>
      </c>
      <c r="M17" s="82" t="s">
        <v>145</v>
      </c>
      <c r="N17" s="82">
        <v>0</v>
      </c>
      <c r="O17" s="82">
        <v>0</v>
      </c>
    </row>
    <row r="18" spans="1:15" ht="15" customHeight="1">
      <c r="A18" s="82" t="s">
        <v>78</v>
      </c>
      <c r="B18" s="82" t="s">
        <v>109</v>
      </c>
      <c r="C18" s="82" t="s">
        <v>19</v>
      </c>
      <c r="D18" s="82" t="s">
        <v>21</v>
      </c>
      <c r="E18" s="82" t="s">
        <v>122</v>
      </c>
      <c r="F18" s="82" t="s">
        <v>26</v>
      </c>
      <c r="G18" s="82" t="s">
        <v>156</v>
      </c>
      <c r="H18" s="82" t="s">
        <v>142</v>
      </c>
      <c r="I18" s="82" t="s">
        <v>143</v>
      </c>
      <c r="J18" s="82" t="s">
        <v>125</v>
      </c>
      <c r="K18" s="82" t="s">
        <v>156</v>
      </c>
      <c r="L18" s="82" t="s">
        <v>144</v>
      </c>
      <c r="M18" s="82" t="s">
        <v>145</v>
      </c>
      <c r="N18" s="82">
        <v>0.02</v>
      </c>
      <c r="O18" s="82">
        <v>0.1</v>
      </c>
    </row>
    <row r="19" spans="1:15" ht="15" customHeight="1">
      <c r="A19" s="82" t="s">
        <v>78</v>
      </c>
      <c r="B19" s="82" t="s">
        <v>111</v>
      </c>
      <c r="C19" s="82" t="s">
        <v>19</v>
      </c>
      <c r="D19" s="82" t="s">
        <v>21</v>
      </c>
      <c r="E19" s="82" t="s">
        <v>122</v>
      </c>
      <c r="F19" s="82" t="s">
        <v>26</v>
      </c>
      <c r="G19" s="82" t="s">
        <v>157</v>
      </c>
      <c r="H19" s="82" t="s">
        <v>142</v>
      </c>
      <c r="I19" s="82" t="s">
        <v>143</v>
      </c>
      <c r="J19" s="82" t="s">
        <v>125</v>
      </c>
      <c r="K19" s="82" t="s">
        <v>157</v>
      </c>
      <c r="L19" s="82" t="s">
        <v>144</v>
      </c>
      <c r="M19" s="82" t="s">
        <v>145</v>
      </c>
      <c r="N19" s="82">
        <v>7.0000000000000007E-2</v>
      </c>
      <c r="O19" s="82">
        <v>0.1</v>
      </c>
    </row>
    <row r="20" spans="1:15" ht="15" customHeight="1">
      <c r="A20" s="82" t="s">
        <v>78</v>
      </c>
      <c r="B20" s="82" t="s">
        <v>112</v>
      </c>
      <c r="C20" s="82" t="s">
        <v>19</v>
      </c>
      <c r="D20" s="82" t="s">
        <v>21</v>
      </c>
      <c r="E20" s="82" t="s">
        <v>122</v>
      </c>
      <c r="F20" s="82" t="s">
        <v>26</v>
      </c>
      <c r="G20" s="82" t="s">
        <v>158</v>
      </c>
      <c r="H20" s="82" t="s">
        <v>142</v>
      </c>
      <c r="I20" s="82" t="s">
        <v>143</v>
      </c>
      <c r="J20" s="82" t="s">
        <v>125</v>
      </c>
      <c r="K20" s="82" t="s">
        <v>158</v>
      </c>
      <c r="L20" s="82" t="s">
        <v>144</v>
      </c>
      <c r="M20" s="82" t="s">
        <v>145</v>
      </c>
      <c r="N20" s="82">
        <v>0</v>
      </c>
      <c r="O20" s="82">
        <v>0</v>
      </c>
    </row>
    <row r="21" spans="1:15" ht="15" customHeight="1">
      <c r="A21" s="82" t="s">
        <v>78</v>
      </c>
      <c r="B21" s="82" t="s">
        <v>100</v>
      </c>
      <c r="C21" s="82" t="s">
        <v>19</v>
      </c>
      <c r="D21" s="82" t="s">
        <v>21</v>
      </c>
      <c r="E21" s="82" t="s">
        <v>122</v>
      </c>
      <c r="F21" s="82" t="s">
        <v>26</v>
      </c>
      <c r="G21" s="82" t="s">
        <v>159</v>
      </c>
      <c r="H21" s="82" t="s">
        <v>142</v>
      </c>
      <c r="I21" s="82" t="s">
        <v>143</v>
      </c>
      <c r="J21" s="82" t="s">
        <v>125</v>
      </c>
      <c r="K21" s="82" t="s">
        <v>159</v>
      </c>
      <c r="L21" s="82" t="s">
        <v>144</v>
      </c>
      <c r="M21" s="82" t="s">
        <v>145</v>
      </c>
      <c r="N21" s="82">
        <v>0.02</v>
      </c>
      <c r="O21" s="82">
        <v>0.1</v>
      </c>
    </row>
    <row r="22" spans="1:15" ht="15" customHeight="1">
      <c r="A22" s="82" t="s">
        <v>115</v>
      </c>
      <c r="B22" s="82" t="s">
        <v>50</v>
      </c>
      <c r="C22" s="82" t="s">
        <v>19</v>
      </c>
      <c r="D22" s="82" t="s">
        <v>21</v>
      </c>
      <c r="E22" s="82" t="s">
        <v>122</v>
      </c>
      <c r="F22" s="82" t="s">
        <v>26</v>
      </c>
      <c r="G22" s="82" t="s">
        <v>160</v>
      </c>
      <c r="H22" s="82" t="s">
        <v>124</v>
      </c>
      <c r="I22" s="82"/>
      <c r="J22" s="82" t="s">
        <v>125</v>
      </c>
      <c r="K22" s="82" t="s">
        <v>161</v>
      </c>
      <c r="L22" s="82" t="s">
        <v>131</v>
      </c>
      <c r="M22" s="82" t="s">
        <v>128</v>
      </c>
      <c r="N22" s="82">
        <v>0.35</v>
      </c>
      <c r="O22" s="82">
        <v>0.1</v>
      </c>
    </row>
    <row r="23" spans="1:15" ht="15" customHeight="1">
      <c r="A23" s="82" t="s">
        <v>115</v>
      </c>
      <c r="B23" s="82" t="s">
        <v>59</v>
      </c>
      <c r="C23" s="82" t="s">
        <v>19</v>
      </c>
      <c r="D23" s="82" t="s">
        <v>21</v>
      </c>
      <c r="E23" s="82" t="s">
        <v>122</v>
      </c>
      <c r="F23" s="82" t="s">
        <v>26</v>
      </c>
      <c r="G23" s="82" t="s">
        <v>162</v>
      </c>
      <c r="H23" s="82" t="s">
        <v>133</v>
      </c>
      <c r="I23" s="82"/>
      <c r="J23" s="82" t="s">
        <v>125</v>
      </c>
      <c r="K23" s="82" t="s">
        <v>163</v>
      </c>
      <c r="L23" s="82" t="s">
        <v>135</v>
      </c>
      <c r="M23" s="82" t="s">
        <v>128</v>
      </c>
      <c r="N23" s="82">
        <v>12.23</v>
      </c>
      <c r="O23" s="82">
        <v>0.1</v>
      </c>
    </row>
    <row r="24" spans="1:15" ht="15" customHeight="1">
      <c r="A24" s="82" t="s">
        <v>115</v>
      </c>
      <c r="B24" s="82" t="s">
        <v>60</v>
      </c>
      <c r="C24" s="82" t="s">
        <v>19</v>
      </c>
      <c r="D24" s="82" t="s">
        <v>21</v>
      </c>
      <c r="E24" s="82" t="s">
        <v>122</v>
      </c>
      <c r="F24" s="82" t="s">
        <v>26</v>
      </c>
      <c r="G24" s="82" t="s">
        <v>164</v>
      </c>
      <c r="H24" s="82" t="s">
        <v>133</v>
      </c>
      <c r="I24" s="82"/>
      <c r="J24" s="82" t="s">
        <v>125</v>
      </c>
      <c r="K24" s="82" t="s">
        <v>165</v>
      </c>
      <c r="L24" s="82" t="s">
        <v>135</v>
      </c>
      <c r="M24" s="82" t="s">
        <v>128</v>
      </c>
      <c r="N24" s="82">
        <v>0.67</v>
      </c>
      <c r="O24" s="82">
        <v>0.1</v>
      </c>
    </row>
    <row r="25" spans="1:15" ht="15" customHeight="1">
      <c r="A25" s="82" t="s">
        <v>115</v>
      </c>
      <c r="B25" s="82" t="s">
        <v>61</v>
      </c>
      <c r="C25" s="82" t="s">
        <v>19</v>
      </c>
      <c r="D25" s="82" t="s">
        <v>21</v>
      </c>
      <c r="E25" s="82" t="s">
        <v>122</v>
      </c>
      <c r="F25" s="82" t="s">
        <v>26</v>
      </c>
      <c r="G25" s="82" t="s">
        <v>166</v>
      </c>
      <c r="H25" s="82" t="s">
        <v>133</v>
      </c>
      <c r="I25" s="82" t="s">
        <v>139</v>
      </c>
      <c r="J25" s="82" t="s">
        <v>125</v>
      </c>
      <c r="K25" s="82" t="s">
        <v>167</v>
      </c>
      <c r="L25" s="82" t="s">
        <v>135</v>
      </c>
      <c r="M25" s="82" t="s">
        <v>128</v>
      </c>
      <c r="N25" s="82">
        <v>0.45</v>
      </c>
      <c r="O25" s="82">
        <v>0.1</v>
      </c>
    </row>
    <row r="26" spans="1:15" ht="15" customHeight="1">
      <c r="A26" s="82" t="s">
        <v>50</v>
      </c>
      <c r="B26" s="82" t="s">
        <v>86</v>
      </c>
      <c r="C26" s="82" t="s">
        <v>19</v>
      </c>
      <c r="D26" s="82" t="s">
        <v>21</v>
      </c>
      <c r="E26" s="82" t="s">
        <v>168</v>
      </c>
      <c r="F26" s="82" t="s">
        <v>26</v>
      </c>
      <c r="G26" s="82" t="s">
        <v>169</v>
      </c>
      <c r="H26" s="82" t="s">
        <v>124</v>
      </c>
      <c r="I26" s="82"/>
      <c r="J26" s="82" t="s">
        <v>125</v>
      </c>
      <c r="K26" s="82" t="s">
        <v>126</v>
      </c>
      <c r="L26" s="82" t="s">
        <v>127</v>
      </c>
      <c r="M26" s="82" t="s">
        <v>128</v>
      </c>
      <c r="N26" s="82">
        <v>3.65</v>
      </c>
      <c r="O26" s="82">
        <v>0.1</v>
      </c>
    </row>
    <row r="27" spans="1:15" ht="15" customHeight="1">
      <c r="A27" s="82" t="s">
        <v>50</v>
      </c>
      <c r="B27" s="82" t="s">
        <v>116</v>
      </c>
      <c r="C27" s="82" t="s">
        <v>19</v>
      </c>
      <c r="D27" s="82" t="s">
        <v>21</v>
      </c>
      <c r="E27" s="82" t="s">
        <v>168</v>
      </c>
      <c r="F27" s="82" t="s">
        <v>26</v>
      </c>
      <c r="G27" s="82" t="s">
        <v>129</v>
      </c>
      <c r="H27" s="82" t="s">
        <v>124</v>
      </c>
      <c r="I27" s="82"/>
      <c r="J27" s="82" t="s">
        <v>125</v>
      </c>
      <c r="K27" s="82" t="s">
        <v>130</v>
      </c>
      <c r="L27" s="82" t="s">
        <v>131</v>
      </c>
      <c r="M27" s="82" t="s">
        <v>128</v>
      </c>
      <c r="N27" s="82">
        <v>3.06</v>
      </c>
      <c r="O27" s="82">
        <v>0.1</v>
      </c>
    </row>
    <row r="28" spans="1:15" ht="15" customHeight="1">
      <c r="A28" s="82" t="s">
        <v>59</v>
      </c>
      <c r="B28" s="82" t="s">
        <v>116</v>
      </c>
      <c r="C28" s="82" t="s">
        <v>19</v>
      </c>
      <c r="D28" s="82" t="s">
        <v>21</v>
      </c>
      <c r="E28" s="82" t="s">
        <v>168</v>
      </c>
      <c r="F28" s="82" t="s">
        <v>26</v>
      </c>
      <c r="G28" s="82" t="s">
        <v>170</v>
      </c>
      <c r="H28" s="82" t="s">
        <v>133</v>
      </c>
      <c r="I28" s="82"/>
      <c r="J28" s="82" t="s">
        <v>125</v>
      </c>
      <c r="K28" s="82" t="s">
        <v>134</v>
      </c>
      <c r="L28" s="82" t="s">
        <v>135</v>
      </c>
      <c r="M28" s="82" t="s">
        <v>128</v>
      </c>
      <c r="N28" s="82">
        <v>2.0299999999999998</v>
      </c>
      <c r="O28" s="82">
        <v>0.1</v>
      </c>
    </row>
    <row r="29" spans="1:15" ht="15" customHeight="1">
      <c r="A29" s="82" t="s">
        <v>60</v>
      </c>
      <c r="B29" s="82" t="s">
        <v>116</v>
      </c>
      <c r="C29" s="82" t="s">
        <v>19</v>
      </c>
      <c r="D29" s="82" t="s">
        <v>21</v>
      </c>
      <c r="E29" s="82" t="s">
        <v>168</v>
      </c>
      <c r="F29" s="82" t="s">
        <v>26</v>
      </c>
      <c r="G29" s="82" t="s">
        <v>136</v>
      </c>
      <c r="H29" s="82" t="s">
        <v>133</v>
      </c>
      <c r="I29" s="82"/>
      <c r="J29" s="82" t="s">
        <v>125</v>
      </c>
      <c r="K29" s="82" t="s">
        <v>137</v>
      </c>
      <c r="L29" s="82" t="s">
        <v>135</v>
      </c>
      <c r="M29" s="82" t="s">
        <v>128</v>
      </c>
      <c r="N29" s="82">
        <v>1.45</v>
      </c>
      <c r="O29" s="82">
        <v>0.1</v>
      </c>
    </row>
    <row r="30" spans="1:15" ht="15" customHeight="1">
      <c r="A30" s="82" t="s">
        <v>61</v>
      </c>
      <c r="B30" s="82" t="s">
        <v>116</v>
      </c>
      <c r="C30" s="82" t="s">
        <v>19</v>
      </c>
      <c r="D30" s="82" t="s">
        <v>21</v>
      </c>
      <c r="E30" s="82" t="s">
        <v>168</v>
      </c>
      <c r="F30" s="82" t="s">
        <v>26</v>
      </c>
      <c r="G30" s="82" t="s">
        <v>138</v>
      </c>
      <c r="H30" s="82" t="s">
        <v>133</v>
      </c>
      <c r="I30" s="82" t="s">
        <v>139</v>
      </c>
      <c r="J30" s="82" t="s">
        <v>125</v>
      </c>
      <c r="K30" s="82" t="s">
        <v>140</v>
      </c>
      <c r="L30" s="82" t="s">
        <v>135</v>
      </c>
      <c r="M30" s="82" t="s">
        <v>128</v>
      </c>
      <c r="N30" s="82">
        <v>0.05</v>
      </c>
      <c r="O30" s="82">
        <v>0.1</v>
      </c>
    </row>
    <row r="31" spans="1:15" ht="15" customHeight="1">
      <c r="A31" s="82" t="s">
        <v>74</v>
      </c>
      <c r="B31" s="82" t="s">
        <v>109</v>
      </c>
      <c r="C31" s="82" t="s">
        <v>19</v>
      </c>
      <c r="D31" s="82" t="s">
        <v>21</v>
      </c>
      <c r="E31" s="82" t="s">
        <v>168</v>
      </c>
      <c r="F31" s="82" t="s">
        <v>26</v>
      </c>
      <c r="G31" s="82" t="s">
        <v>171</v>
      </c>
      <c r="H31" s="82" t="s">
        <v>142</v>
      </c>
      <c r="I31" s="82" t="s">
        <v>143</v>
      </c>
      <c r="J31" s="82" t="s">
        <v>125</v>
      </c>
      <c r="K31" s="82" t="s">
        <v>171</v>
      </c>
      <c r="L31" s="82" t="s">
        <v>144</v>
      </c>
      <c r="M31" s="82" t="s">
        <v>145</v>
      </c>
      <c r="N31" s="82">
        <v>0.04</v>
      </c>
      <c r="O31" s="82">
        <v>0.1</v>
      </c>
    </row>
    <row r="32" spans="1:15" ht="15" customHeight="1">
      <c r="A32" s="82" t="s">
        <v>74</v>
      </c>
      <c r="B32" s="82" t="s">
        <v>110</v>
      </c>
      <c r="C32" s="82" t="s">
        <v>19</v>
      </c>
      <c r="D32" s="82" t="s">
        <v>21</v>
      </c>
      <c r="E32" s="82" t="s">
        <v>168</v>
      </c>
      <c r="F32" s="82" t="s">
        <v>26</v>
      </c>
      <c r="G32" s="82" t="s">
        <v>172</v>
      </c>
      <c r="H32" s="82" t="s">
        <v>142</v>
      </c>
      <c r="I32" s="82" t="s">
        <v>143</v>
      </c>
      <c r="J32" s="82" t="s">
        <v>125</v>
      </c>
      <c r="K32" s="82" t="s">
        <v>172</v>
      </c>
      <c r="L32" s="82" t="s">
        <v>144</v>
      </c>
      <c r="M32" s="82" t="s">
        <v>145</v>
      </c>
      <c r="N32" s="82">
        <v>0.01</v>
      </c>
      <c r="O32" s="82">
        <v>0.1</v>
      </c>
    </row>
    <row r="33" spans="1:15" ht="15" customHeight="1">
      <c r="A33" s="82" t="s">
        <v>75</v>
      </c>
      <c r="B33" s="82" t="s">
        <v>109</v>
      </c>
      <c r="C33" s="82" t="s">
        <v>19</v>
      </c>
      <c r="D33" s="82" t="s">
        <v>21</v>
      </c>
      <c r="E33" s="82" t="s">
        <v>168</v>
      </c>
      <c r="F33" s="82" t="s">
        <v>26</v>
      </c>
      <c r="G33" s="82" t="s">
        <v>173</v>
      </c>
      <c r="H33" s="82" t="s">
        <v>142</v>
      </c>
      <c r="I33" s="82" t="s">
        <v>143</v>
      </c>
      <c r="J33" s="82" t="s">
        <v>125</v>
      </c>
      <c r="K33" s="82" t="s">
        <v>173</v>
      </c>
      <c r="L33" s="82" t="s">
        <v>144</v>
      </c>
      <c r="M33" s="82" t="s">
        <v>145</v>
      </c>
      <c r="N33" s="82">
        <v>0.02</v>
      </c>
      <c r="O33" s="82">
        <v>0.1</v>
      </c>
    </row>
    <row r="34" spans="1:15" ht="15" customHeight="1">
      <c r="A34" s="82" t="s">
        <v>77</v>
      </c>
      <c r="B34" s="82" t="s">
        <v>104</v>
      </c>
      <c r="C34" s="82" t="s">
        <v>19</v>
      </c>
      <c r="D34" s="82" t="s">
        <v>21</v>
      </c>
      <c r="E34" s="82" t="s">
        <v>168</v>
      </c>
      <c r="F34" s="82" t="s">
        <v>26</v>
      </c>
      <c r="G34" s="82" t="s">
        <v>174</v>
      </c>
      <c r="H34" s="82" t="s">
        <v>142</v>
      </c>
      <c r="I34" s="82" t="s">
        <v>143</v>
      </c>
      <c r="J34" s="82" t="s">
        <v>125</v>
      </c>
      <c r="K34" s="82" t="s">
        <v>141</v>
      </c>
      <c r="L34" s="82" t="s">
        <v>144</v>
      </c>
      <c r="M34" s="82" t="s">
        <v>145</v>
      </c>
      <c r="N34" s="82">
        <v>0.01</v>
      </c>
      <c r="O34" s="82">
        <v>0.1</v>
      </c>
    </row>
    <row r="35" spans="1:15" ht="15" customHeight="1">
      <c r="A35" s="82" t="s">
        <v>77</v>
      </c>
      <c r="B35" s="82" t="s">
        <v>105</v>
      </c>
      <c r="C35" s="82" t="s">
        <v>19</v>
      </c>
      <c r="D35" s="82" t="s">
        <v>21</v>
      </c>
      <c r="E35" s="82" t="s">
        <v>168</v>
      </c>
      <c r="F35" s="82" t="s">
        <v>26</v>
      </c>
      <c r="G35" s="82" t="s">
        <v>175</v>
      </c>
      <c r="H35" s="82" t="s">
        <v>142</v>
      </c>
      <c r="I35" s="82" t="s">
        <v>143</v>
      </c>
      <c r="J35" s="82" t="s">
        <v>125</v>
      </c>
      <c r="K35" s="82" t="s">
        <v>146</v>
      </c>
      <c r="L35" s="82" t="s">
        <v>144</v>
      </c>
      <c r="M35" s="82" t="s">
        <v>145</v>
      </c>
      <c r="N35" s="82">
        <v>0.14000000000000001</v>
      </c>
      <c r="O35" s="82">
        <v>0.1</v>
      </c>
    </row>
    <row r="36" spans="1:15" ht="15" customHeight="1">
      <c r="A36" s="82" t="s">
        <v>77</v>
      </c>
      <c r="B36" s="82" t="s">
        <v>106</v>
      </c>
      <c r="C36" s="82" t="s">
        <v>19</v>
      </c>
      <c r="D36" s="82" t="s">
        <v>21</v>
      </c>
      <c r="E36" s="82" t="s">
        <v>168</v>
      </c>
      <c r="F36" s="82" t="s">
        <v>26</v>
      </c>
      <c r="G36" s="82" t="s">
        <v>176</v>
      </c>
      <c r="H36" s="82" t="s">
        <v>142</v>
      </c>
      <c r="I36" s="82" t="s">
        <v>143</v>
      </c>
      <c r="J36" s="82" t="s">
        <v>125</v>
      </c>
      <c r="K36" s="82" t="s">
        <v>147</v>
      </c>
      <c r="L36" s="82" t="s">
        <v>144</v>
      </c>
      <c r="M36" s="82" t="s">
        <v>145</v>
      </c>
      <c r="N36" s="82">
        <v>0</v>
      </c>
      <c r="O36" s="82">
        <v>0.1</v>
      </c>
    </row>
    <row r="37" spans="1:15" ht="15" customHeight="1">
      <c r="A37" s="82" t="s">
        <v>77</v>
      </c>
      <c r="B37" s="82" t="s">
        <v>109</v>
      </c>
      <c r="C37" s="82" t="s">
        <v>19</v>
      </c>
      <c r="D37" s="82" t="s">
        <v>21</v>
      </c>
      <c r="E37" s="82" t="s">
        <v>168</v>
      </c>
      <c r="F37" s="82" t="s">
        <v>26</v>
      </c>
      <c r="G37" s="82" t="s">
        <v>177</v>
      </c>
      <c r="H37" s="82" t="s">
        <v>142</v>
      </c>
      <c r="I37" s="82" t="s">
        <v>143</v>
      </c>
      <c r="J37" s="82" t="s">
        <v>125</v>
      </c>
      <c r="K37" s="82" t="s">
        <v>148</v>
      </c>
      <c r="L37" s="82" t="s">
        <v>144</v>
      </c>
      <c r="M37" s="82" t="s">
        <v>145</v>
      </c>
      <c r="N37" s="82">
        <v>0</v>
      </c>
      <c r="O37" s="82">
        <v>0.1</v>
      </c>
    </row>
    <row r="38" spans="1:15" ht="15" customHeight="1">
      <c r="A38" s="82" t="s">
        <v>77</v>
      </c>
      <c r="B38" s="82" t="s">
        <v>110</v>
      </c>
      <c r="C38" s="82" t="s">
        <v>19</v>
      </c>
      <c r="D38" s="82" t="s">
        <v>21</v>
      </c>
      <c r="E38" s="82" t="s">
        <v>168</v>
      </c>
      <c r="F38" s="82" t="s">
        <v>26</v>
      </c>
      <c r="G38" s="82" t="s">
        <v>178</v>
      </c>
      <c r="H38" s="82" t="s">
        <v>142</v>
      </c>
      <c r="I38" s="82" t="s">
        <v>143</v>
      </c>
      <c r="J38" s="82" t="s">
        <v>125</v>
      </c>
      <c r="K38" s="82" t="s">
        <v>149</v>
      </c>
      <c r="L38" s="82" t="s">
        <v>144</v>
      </c>
      <c r="M38" s="82" t="s">
        <v>145</v>
      </c>
      <c r="N38" s="82">
        <v>0.01</v>
      </c>
      <c r="O38" s="82">
        <v>0.1</v>
      </c>
    </row>
    <row r="39" spans="1:15" ht="15" customHeight="1">
      <c r="A39" s="82" t="s">
        <v>77</v>
      </c>
      <c r="B39" s="82" t="s">
        <v>111</v>
      </c>
      <c r="C39" s="82" t="s">
        <v>19</v>
      </c>
      <c r="D39" s="82" t="s">
        <v>21</v>
      </c>
      <c r="E39" s="82" t="s">
        <v>168</v>
      </c>
      <c r="F39" s="82" t="s">
        <v>26</v>
      </c>
      <c r="G39" s="82" t="s">
        <v>179</v>
      </c>
      <c r="H39" s="82" t="s">
        <v>142</v>
      </c>
      <c r="I39" s="82" t="s">
        <v>143</v>
      </c>
      <c r="J39" s="82" t="s">
        <v>125</v>
      </c>
      <c r="K39" s="82" t="s">
        <v>150</v>
      </c>
      <c r="L39" s="82" t="s">
        <v>144</v>
      </c>
      <c r="M39" s="82" t="s">
        <v>145</v>
      </c>
      <c r="N39" s="82">
        <v>0</v>
      </c>
      <c r="O39" s="82">
        <v>0</v>
      </c>
    </row>
    <row r="40" spans="1:15" ht="15" customHeight="1">
      <c r="A40" s="82" t="s">
        <v>77</v>
      </c>
      <c r="B40" s="82" t="s">
        <v>112</v>
      </c>
      <c r="C40" s="82" t="s">
        <v>19</v>
      </c>
      <c r="D40" s="82" t="s">
        <v>21</v>
      </c>
      <c r="E40" s="82" t="s">
        <v>168</v>
      </c>
      <c r="F40" s="82" t="s">
        <v>26</v>
      </c>
      <c r="G40" s="82" t="s">
        <v>180</v>
      </c>
      <c r="H40" s="82" t="s">
        <v>142</v>
      </c>
      <c r="I40" s="82" t="s">
        <v>143</v>
      </c>
      <c r="J40" s="82" t="s">
        <v>125</v>
      </c>
      <c r="K40" s="82" t="s">
        <v>151</v>
      </c>
      <c r="L40" s="82" t="s">
        <v>144</v>
      </c>
      <c r="M40" s="82" t="s">
        <v>145</v>
      </c>
      <c r="N40" s="82">
        <v>0</v>
      </c>
      <c r="O40" s="82">
        <v>0</v>
      </c>
    </row>
    <row r="41" spans="1:15" ht="15" customHeight="1">
      <c r="A41" s="82" t="s">
        <v>77</v>
      </c>
      <c r="B41" s="82" t="s">
        <v>100</v>
      </c>
      <c r="C41" s="82" t="s">
        <v>19</v>
      </c>
      <c r="D41" s="82" t="s">
        <v>21</v>
      </c>
      <c r="E41" s="82" t="s">
        <v>168</v>
      </c>
      <c r="F41" s="82" t="s">
        <v>26</v>
      </c>
      <c r="G41" s="82" t="s">
        <v>181</v>
      </c>
      <c r="H41" s="82" t="s">
        <v>142</v>
      </c>
      <c r="I41" s="82" t="s">
        <v>143</v>
      </c>
      <c r="J41" s="82" t="s">
        <v>125</v>
      </c>
      <c r="K41" s="82" t="s">
        <v>152</v>
      </c>
      <c r="L41" s="82" t="s">
        <v>144</v>
      </c>
      <c r="M41" s="82" t="s">
        <v>145</v>
      </c>
      <c r="N41" s="82">
        <v>0.01</v>
      </c>
      <c r="O41" s="82">
        <v>0.1</v>
      </c>
    </row>
    <row r="42" spans="1:15" ht="15" customHeight="1">
      <c r="A42" s="82" t="s">
        <v>78</v>
      </c>
      <c r="B42" s="82" t="s">
        <v>104</v>
      </c>
      <c r="C42" s="82" t="s">
        <v>19</v>
      </c>
      <c r="D42" s="82" t="s">
        <v>21</v>
      </c>
      <c r="E42" s="82" t="s">
        <v>168</v>
      </c>
      <c r="F42" s="82" t="s">
        <v>26</v>
      </c>
      <c r="G42" s="82" t="s">
        <v>182</v>
      </c>
      <c r="H42" s="82" t="s">
        <v>142</v>
      </c>
      <c r="I42" s="82" t="s">
        <v>143</v>
      </c>
      <c r="J42" s="82" t="s">
        <v>125</v>
      </c>
      <c r="K42" s="82" t="s">
        <v>153</v>
      </c>
      <c r="L42" s="82" t="s">
        <v>144</v>
      </c>
      <c r="M42" s="82" t="s">
        <v>145</v>
      </c>
      <c r="N42" s="82">
        <v>0</v>
      </c>
      <c r="O42" s="82">
        <v>0.1</v>
      </c>
    </row>
    <row r="43" spans="1:15" ht="15" customHeight="1">
      <c r="A43" s="82" t="s">
        <v>78</v>
      </c>
      <c r="B43" s="82" t="s">
        <v>105</v>
      </c>
      <c r="C43" s="82" t="s">
        <v>19</v>
      </c>
      <c r="D43" s="82" t="s">
        <v>21</v>
      </c>
      <c r="E43" s="82" t="s">
        <v>168</v>
      </c>
      <c r="F43" s="82" t="s">
        <v>26</v>
      </c>
      <c r="G43" s="82" t="s">
        <v>183</v>
      </c>
      <c r="H43" s="82" t="s">
        <v>142</v>
      </c>
      <c r="I43" s="82" t="s">
        <v>143</v>
      </c>
      <c r="J43" s="82" t="s">
        <v>125</v>
      </c>
      <c r="K43" s="82" t="s">
        <v>154</v>
      </c>
      <c r="L43" s="82" t="s">
        <v>144</v>
      </c>
      <c r="M43" s="82" t="s">
        <v>145</v>
      </c>
      <c r="N43" s="82">
        <v>0.01</v>
      </c>
      <c r="O43" s="82">
        <v>0.1</v>
      </c>
    </row>
    <row r="44" spans="1:15" ht="15" customHeight="1">
      <c r="A44" s="82" t="s">
        <v>78</v>
      </c>
      <c r="B44" s="82" t="s">
        <v>106</v>
      </c>
      <c r="C44" s="82" t="s">
        <v>19</v>
      </c>
      <c r="D44" s="82" t="s">
        <v>21</v>
      </c>
      <c r="E44" s="82" t="s">
        <v>168</v>
      </c>
      <c r="F44" s="82" t="s">
        <v>26</v>
      </c>
      <c r="G44" s="82" t="s">
        <v>184</v>
      </c>
      <c r="H44" s="82" t="s">
        <v>142</v>
      </c>
      <c r="I44" s="82" t="s">
        <v>143</v>
      </c>
      <c r="J44" s="82" t="s">
        <v>125</v>
      </c>
      <c r="K44" s="82" t="s">
        <v>155</v>
      </c>
      <c r="L44" s="82" t="s">
        <v>144</v>
      </c>
      <c r="M44" s="82" t="s">
        <v>145</v>
      </c>
      <c r="N44" s="82">
        <v>0</v>
      </c>
      <c r="O44" s="82">
        <v>0.1</v>
      </c>
    </row>
    <row r="45" spans="1:15" ht="15" customHeight="1">
      <c r="A45" s="82" t="s">
        <v>78</v>
      </c>
      <c r="B45" s="82" t="s">
        <v>109</v>
      </c>
      <c r="C45" s="82" t="s">
        <v>19</v>
      </c>
      <c r="D45" s="82" t="s">
        <v>21</v>
      </c>
      <c r="E45" s="82" t="s">
        <v>168</v>
      </c>
      <c r="F45" s="82" t="s">
        <v>26</v>
      </c>
      <c r="G45" s="82" t="s">
        <v>185</v>
      </c>
      <c r="H45" s="82" t="s">
        <v>142</v>
      </c>
      <c r="I45" s="82" t="s">
        <v>143</v>
      </c>
      <c r="J45" s="82" t="s">
        <v>125</v>
      </c>
      <c r="K45" s="82" t="s">
        <v>156</v>
      </c>
      <c r="L45" s="82" t="s">
        <v>144</v>
      </c>
      <c r="M45" s="82" t="s">
        <v>145</v>
      </c>
      <c r="N45" s="82">
        <v>0.01</v>
      </c>
      <c r="O45" s="82">
        <v>0.1</v>
      </c>
    </row>
    <row r="46" spans="1:15" ht="15" customHeight="1">
      <c r="A46" s="82" t="s">
        <v>78</v>
      </c>
      <c r="B46" s="82" t="s">
        <v>111</v>
      </c>
      <c r="C46" s="82" t="s">
        <v>19</v>
      </c>
      <c r="D46" s="82" t="s">
        <v>21</v>
      </c>
      <c r="E46" s="82" t="s">
        <v>168</v>
      </c>
      <c r="F46" s="82" t="s">
        <v>26</v>
      </c>
      <c r="G46" s="82" t="s">
        <v>186</v>
      </c>
      <c r="H46" s="82" t="s">
        <v>142</v>
      </c>
      <c r="I46" s="82" t="s">
        <v>143</v>
      </c>
      <c r="J46" s="82" t="s">
        <v>125</v>
      </c>
      <c r="K46" s="82" t="s">
        <v>157</v>
      </c>
      <c r="L46" s="82" t="s">
        <v>144</v>
      </c>
      <c r="M46" s="82" t="s">
        <v>145</v>
      </c>
      <c r="N46" s="82">
        <v>0.02</v>
      </c>
      <c r="O46" s="82">
        <v>0.1</v>
      </c>
    </row>
    <row r="47" spans="1:15" ht="15" customHeight="1">
      <c r="A47" s="82" t="s">
        <v>78</v>
      </c>
      <c r="B47" s="82" t="s">
        <v>112</v>
      </c>
      <c r="C47" s="82" t="s">
        <v>19</v>
      </c>
      <c r="D47" s="82" t="s">
        <v>21</v>
      </c>
      <c r="E47" s="82" t="s">
        <v>168</v>
      </c>
      <c r="F47" s="82" t="s">
        <v>26</v>
      </c>
      <c r="G47" s="82" t="s">
        <v>187</v>
      </c>
      <c r="H47" s="82" t="s">
        <v>142</v>
      </c>
      <c r="I47" s="82" t="s">
        <v>143</v>
      </c>
      <c r="J47" s="82" t="s">
        <v>125</v>
      </c>
      <c r="K47" s="82" t="s">
        <v>158</v>
      </c>
      <c r="L47" s="82" t="s">
        <v>144</v>
      </c>
      <c r="M47" s="82" t="s">
        <v>145</v>
      </c>
      <c r="N47" s="82">
        <v>0</v>
      </c>
      <c r="O47" s="82">
        <v>0</v>
      </c>
    </row>
    <row r="48" spans="1:15" ht="15" customHeight="1">
      <c r="A48" s="82" t="s">
        <v>78</v>
      </c>
      <c r="B48" s="82" t="s">
        <v>100</v>
      </c>
      <c r="C48" s="82" t="s">
        <v>19</v>
      </c>
      <c r="D48" s="82" t="s">
        <v>21</v>
      </c>
      <c r="E48" s="82" t="s">
        <v>168</v>
      </c>
      <c r="F48" s="82" t="s">
        <v>26</v>
      </c>
      <c r="G48" s="82" t="s">
        <v>188</v>
      </c>
      <c r="H48" s="82" t="s">
        <v>142</v>
      </c>
      <c r="I48" s="82" t="s">
        <v>143</v>
      </c>
      <c r="J48" s="82" t="s">
        <v>125</v>
      </c>
      <c r="K48" s="82" t="s">
        <v>159</v>
      </c>
      <c r="L48" s="82" t="s">
        <v>144</v>
      </c>
      <c r="M48" s="82" t="s">
        <v>145</v>
      </c>
      <c r="N48" s="82">
        <v>0</v>
      </c>
      <c r="O48" s="82">
        <v>0.1</v>
      </c>
    </row>
    <row r="49" spans="1:15" ht="15" customHeight="1">
      <c r="A49" s="82" t="s">
        <v>115</v>
      </c>
      <c r="B49" s="82" t="s">
        <v>50</v>
      </c>
      <c r="C49" s="82" t="s">
        <v>19</v>
      </c>
      <c r="D49" s="82" t="s">
        <v>21</v>
      </c>
      <c r="E49" s="82" t="s">
        <v>168</v>
      </c>
      <c r="F49" s="82" t="s">
        <v>26</v>
      </c>
      <c r="G49" s="82" t="s">
        <v>160</v>
      </c>
      <c r="H49" s="82" t="s">
        <v>124</v>
      </c>
      <c r="I49" s="82"/>
      <c r="J49" s="82" t="s">
        <v>125</v>
      </c>
      <c r="K49" s="82" t="s">
        <v>161</v>
      </c>
      <c r="L49" s="82" t="s">
        <v>131</v>
      </c>
      <c r="M49" s="82" t="s">
        <v>128</v>
      </c>
      <c r="N49" s="82">
        <v>0</v>
      </c>
      <c r="O49" s="82">
        <v>0</v>
      </c>
    </row>
    <row r="50" spans="1:15" ht="15" customHeight="1">
      <c r="A50" s="82" t="s">
        <v>115</v>
      </c>
      <c r="B50" s="82" t="s">
        <v>59</v>
      </c>
      <c r="C50" s="82" t="s">
        <v>19</v>
      </c>
      <c r="D50" s="82" t="s">
        <v>21</v>
      </c>
      <c r="E50" s="82" t="s">
        <v>168</v>
      </c>
      <c r="F50" s="82" t="s">
        <v>26</v>
      </c>
      <c r="G50" s="82" t="s">
        <v>189</v>
      </c>
      <c r="H50" s="82" t="s">
        <v>133</v>
      </c>
      <c r="I50" s="82"/>
      <c r="J50" s="82" t="s">
        <v>125</v>
      </c>
      <c r="K50" s="82" t="s">
        <v>163</v>
      </c>
      <c r="L50" s="82" t="s">
        <v>135</v>
      </c>
      <c r="M50" s="82" t="s">
        <v>128</v>
      </c>
      <c r="N50" s="82">
        <v>8.76</v>
      </c>
      <c r="O50" s="82">
        <v>0.1</v>
      </c>
    </row>
    <row r="51" spans="1:15" ht="15" customHeight="1">
      <c r="A51" s="82" t="s">
        <v>115</v>
      </c>
      <c r="B51" s="82" t="s">
        <v>60</v>
      </c>
      <c r="C51" s="82" t="s">
        <v>19</v>
      </c>
      <c r="D51" s="82" t="s">
        <v>21</v>
      </c>
      <c r="E51" s="82" t="s">
        <v>168</v>
      </c>
      <c r="F51" s="82" t="s">
        <v>26</v>
      </c>
      <c r="G51" s="82" t="s">
        <v>190</v>
      </c>
      <c r="H51" s="82" t="s">
        <v>133</v>
      </c>
      <c r="I51" s="82"/>
      <c r="J51" s="82" t="s">
        <v>125</v>
      </c>
      <c r="K51" s="82" t="s">
        <v>165</v>
      </c>
      <c r="L51" s="82" t="s">
        <v>135</v>
      </c>
      <c r="M51" s="82" t="s">
        <v>128</v>
      </c>
      <c r="N51" s="82">
        <v>0.26</v>
      </c>
      <c r="O51" s="82">
        <v>0.1</v>
      </c>
    </row>
    <row r="52" spans="1:15" ht="15" customHeight="1">
      <c r="A52" s="82" t="s">
        <v>115</v>
      </c>
      <c r="B52" s="82" t="s">
        <v>61</v>
      </c>
      <c r="C52" s="82" t="s">
        <v>19</v>
      </c>
      <c r="D52" s="82" t="s">
        <v>21</v>
      </c>
      <c r="E52" s="82" t="s">
        <v>168</v>
      </c>
      <c r="F52" s="82" t="s">
        <v>26</v>
      </c>
      <c r="G52" s="82" t="s">
        <v>191</v>
      </c>
      <c r="H52" s="82" t="s">
        <v>133</v>
      </c>
      <c r="I52" s="82" t="s">
        <v>139</v>
      </c>
      <c r="J52" s="82" t="s">
        <v>125</v>
      </c>
      <c r="K52" s="82" t="s">
        <v>167</v>
      </c>
      <c r="L52" s="82" t="s">
        <v>135</v>
      </c>
      <c r="M52" s="82" t="s">
        <v>128</v>
      </c>
      <c r="N52" s="82">
        <v>1.84</v>
      </c>
      <c r="O52" s="82">
        <v>0.1</v>
      </c>
    </row>
    <row r="53" spans="1:15" ht="15" customHeight="1">
      <c r="A53" s="82" t="s">
        <v>50</v>
      </c>
      <c r="B53" s="82" t="s">
        <v>86</v>
      </c>
      <c r="C53" s="82" t="s">
        <v>19</v>
      </c>
      <c r="D53" s="82" t="s">
        <v>21</v>
      </c>
      <c r="E53" s="82" t="s">
        <v>192</v>
      </c>
      <c r="F53" s="82" t="s">
        <v>26</v>
      </c>
      <c r="G53" s="82" t="s">
        <v>193</v>
      </c>
      <c r="H53" s="82" t="s">
        <v>124</v>
      </c>
      <c r="I53" s="82"/>
      <c r="J53" s="82" t="s">
        <v>125</v>
      </c>
      <c r="K53" s="82" t="s">
        <v>126</v>
      </c>
      <c r="L53" s="82" t="s">
        <v>127</v>
      </c>
      <c r="M53" s="82" t="s">
        <v>128</v>
      </c>
      <c r="N53" s="82">
        <v>1.65</v>
      </c>
      <c r="O53" s="82">
        <v>0.1</v>
      </c>
    </row>
    <row r="54" spans="1:15" ht="15" customHeight="1">
      <c r="A54" s="82" t="s">
        <v>50</v>
      </c>
      <c r="B54" s="82" t="s">
        <v>116</v>
      </c>
      <c r="C54" s="82" t="s">
        <v>19</v>
      </c>
      <c r="D54" s="82" t="s">
        <v>21</v>
      </c>
      <c r="E54" s="82" t="s">
        <v>192</v>
      </c>
      <c r="F54" s="82" t="s">
        <v>26</v>
      </c>
      <c r="G54" s="82" t="s">
        <v>129</v>
      </c>
      <c r="H54" s="82" t="s">
        <v>124</v>
      </c>
      <c r="I54" s="82"/>
      <c r="J54" s="82" t="s">
        <v>125</v>
      </c>
      <c r="K54" s="82" t="s">
        <v>130</v>
      </c>
      <c r="L54" s="82" t="s">
        <v>131</v>
      </c>
      <c r="M54" s="82" t="s">
        <v>128</v>
      </c>
      <c r="N54" s="82">
        <v>2.95</v>
      </c>
      <c r="O54" s="82">
        <v>0.1</v>
      </c>
    </row>
    <row r="55" spans="1:15" ht="15" customHeight="1">
      <c r="A55" s="82" t="s">
        <v>59</v>
      </c>
      <c r="B55" s="82" t="s">
        <v>116</v>
      </c>
      <c r="C55" s="82" t="s">
        <v>19</v>
      </c>
      <c r="D55" s="82" t="s">
        <v>21</v>
      </c>
      <c r="E55" s="82" t="s">
        <v>192</v>
      </c>
      <c r="F55" s="82" t="s">
        <v>26</v>
      </c>
      <c r="G55" s="82" t="s">
        <v>170</v>
      </c>
      <c r="H55" s="82" t="s">
        <v>133</v>
      </c>
      <c r="I55" s="82"/>
      <c r="J55" s="82" t="s">
        <v>125</v>
      </c>
      <c r="K55" s="82" t="s">
        <v>134</v>
      </c>
      <c r="L55" s="82" t="s">
        <v>135</v>
      </c>
      <c r="M55" s="82" t="s">
        <v>128</v>
      </c>
      <c r="N55" s="82">
        <v>2.1</v>
      </c>
      <c r="O55" s="82">
        <v>0.1</v>
      </c>
    </row>
    <row r="56" spans="1:15" ht="15" customHeight="1">
      <c r="A56" s="82" t="s">
        <v>60</v>
      </c>
      <c r="B56" s="82" t="s">
        <v>116</v>
      </c>
      <c r="C56" s="82" t="s">
        <v>19</v>
      </c>
      <c r="D56" s="82" t="s">
        <v>21</v>
      </c>
      <c r="E56" s="82" t="s">
        <v>192</v>
      </c>
      <c r="F56" s="82" t="s">
        <v>26</v>
      </c>
      <c r="G56" s="82" t="s">
        <v>194</v>
      </c>
      <c r="H56" s="82" t="s">
        <v>133</v>
      </c>
      <c r="I56" s="82"/>
      <c r="J56" s="82" t="s">
        <v>125</v>
      </c>
      <c r="K56" s="82" t="s">
        <v>137</v>
      </c>
      <c r="L56" s="82" t="s">
        <v>135</v>
      </c>
      <c r="M56" s="82" t="s">
        <v>128</v>
      </c>
      <c r="N56" s="82">
        <v>0.41</v>
      </c>
      <c r="O56" s="82">
        <v>0.1</v>
      </c>
    </row>
    <row r="57" spans="1:15" ht="15" customHeight="1">
      <c r="A57" s="82" t="s">
        <v>61</v>
      </c>
      <c r="B57" s="82" t="s">
        <v>116</v>
      </c>
      <c r="C57" s="82" t="s">
        <v>19</v>
      </c>
      <c r="D57" s="82" t="s">
        <v>21</v>
      </c>
      <c r="E57" s="82" t="s">
        <v>192</v>
      </c>
      <c r="F57" s="82" t="s">
        <v>26</v>
      </c>
      <c r="G57" s="82" t="s">
        <v>138</v>
      </c>
      <c r="H57" s="82" t="s">
        <v>133</v>
      </c>
      <c r="I57" s="82" t="s">
        <v>139</v>
      </c>
      <c r="J57" s="82" t="s">
        <v>125</v>
      </c>
      <c r="K57" s="82" t="s">
        <v>140</v>
      </c>
      <c r="L57" s="82" t="s">
        <v>135</v>
      </c>
      <c r="M57" s="82" t="s">
        <v>128</v>
      </c>
      <c r="N57" s="82">
        <v>0.18</v>
      </c>
      <c r="O57" s="82">
        <v>0.1</v>
      </c>
    </row>
    <row r="58" spans="1:15" ht="15" customHeight="1">
      <c r="A58" s="82" t="s">
        <v>74</v>
      </c>
      <c r="B58" s="82" t="s">
        <v>109</v>
      </c>
      <c r="C58" s="82" t="s">
        <v>19</v>
      </c>
      <c r="D58" s="82" t="s">
        <v>21</v>
      </c>
      <c r="E58" s="82" t="s">
        <v>192</v>
      </c>
      <c r="F58" s="82" t="s">
        <v>26</v>
      </c>
      <c r="G58" s="82" t="s">
        <v>195</v>
      </c>
      <c r="H58" s="82" t="s">
        <v>142</v>
      </c>
      <c r="I58" s="82" t="s">
        <v>143</v>
      </c>
      <c r="J58" s="82" t="s">
        <v>125</v>
      </c>
      <c r="K58" s="82" t="s">
        <v>171</v>
      </c>
      <c r="L58" s="82" t="s">
        <v>144</v>
      </c>
      <c r="M58" s="82" t="s">
        <v>145</v>
      </c>
      <c r="N58" s="82">
        <v>0.02</v>
      </c>
      <c r="O58" s="82">
        <v>0.1</v>
      </c>
    </row>
    <row r="59" spans="1:15" ht="15" customHeight="1">
      <c r="A59" s="82" t="s">
        <v>74</v>
      </c>
      <c r="B59" s="82" t="s">
        <v>110</v>
      </c>
      <c r="C59" s="82" t="s">
        <v>19</v>
      </c>
      <c r="D59" s="82" t="s">
        <v>21</v>
      </c>
      <c r="E59" s="82" t="s">
        <v>192</v>
      </c>
      <c r="F59" s="82" t="s">
        <v>26</v>
      </c>
      <c r="G59" s="82" t="s">
        <v>196</v>
      </c>
      <c r="H59" s="82" t="s">
        <v>142</v>
      </c>
      <c r="I59" s="82" t="s">
        <v>143</v>
      </c>
      <c r="J59" s="82" t="s">
        <v>125</v>
      </c>
      <c r="K59" s="82" t="s">
        <v>172</v>
      </c>
      <c r="L59" s="82" t="s">
        <v>144</v>
      </c>
      <c r="M59" s="82" t="s">
        <v>145</v>
      </c>
      <c r="N59" s="82">
        <v>0.01</v>
      </c>
      <c r="O59" s="82">
        <v>0.1</v>
      </c>
    </row>
    <row r="60" spans="1:15" ht="15" customHeight="1">
      <c r="A60" s="82" t="s">
        <v>75</v>
      </c>
      <c r="B60" s="82" t="s">
        <v>109</v>
      </c>
      <c r="C60" s="82" t="s">
        <v>19</v>
      </c>
      <c r="D60" s="82" t="s">
        <v>21</v>
      </c>
      <c r="E60" s="82" t="s">
        <v>192</v>
      </c>
      <c r="F60" s="82" t="s">
        <v>26</v>
      </c>
      <c r="G60" s="82" t="s">
        <v>197</v>
      </c>
      <c r="H60" s="82" t="s">
        <v>142</v>
      </c>
      <c r="I60" s="82" t="s">
        <v>143</v>
      </c>
      <c r="J60" s="82" t="s">
        <v>125</v>
      </c>
      <c r="K60" s="82" t="s">
        <v>173</v>
      </c>
      <c r="L60" s="82" t="s">
        <v>144</v>
      </c>
      <c r="M60" s="82" t="s">
        <v>145</v>
      </c>
      <c r="N60" s="82">
        <v>0.01</v>
      </c>
      <c r="O60" s="82">
        <v>0.1</v>
      </c>
    </row>
    <row r="61" spans="1:15" ht="15" customHeight="1">
      <c r="A61" s="82" t="s">
        <v>77</v>
      </c>
      <c r="B61" s="82" t="s">
        <v>104</v>
      </c>
      <c r="C61" s="82" t="s">
        <v>19</v>
      </c>
      <c r="D61" s="82" t="s">
        <v>21</v>
      </c>
      <c r="E61" s="82" t="s">
        <v>192</v>
      </c>
      <c r="F61" s="82" t="s">
        <v>26</v>
      </c>
      <c r="G61" s="82" t="s">
        <v>174</v>
      </c>
      <c r="H61" s="82" t="s">
        <v>142</v>
      </c>
      <c r="I61" s="82" t="s">
        <v>143</v>
      </c>
      <c r="J61" s="82" t="s">
        <v>125</v>
      </c>
      <c r="K61" s="82" t="s">
        <v>141</v>
      </c>
      <c r="L61" s="82" t="s">
        <v>144</v>
      </c>
      <c r="M61" s="82" t="s">
        <v>145</v>
      </c>
      <c r="N61" s="82">
        <v>0</v>
      </c>
      <c r="O61" s="82">
        <v>0.1</v>
      </c>
    </row>
    <row r="62" spans="1:15" ht="15" customHeight="1">
      <c r="A62" s="82" t="s">
        <v>77</v>
      </c>
      <c r="B62" s="82" t="s">
        <v>105</v>
      </c>
      <c r="C62" s="82" t="s">
        <v>19</v>
      </c>
      <c r="D62" s="82" t="s">
        <v>21</v>
      </c>
      <c r="E62" s="82" t="s">
        <v>192</v>
      </c>
      <c r="F62" s="82" t="s">
        <v>26</v>
      </c>
      <c r="G62" s="82" t="s">
        <v>175</v>
      </c>
      <c r="H62" s="82" t="s">
        <v>142</v>
      </c>
      <c r="I62" s="82" t="s">
        <v>143</v>
      </c>
      <c r="J62" s="82" t="s">
        <v>125</v>
      </c>
      <c r="K62" s="82" t="s">
        <v>146</v>
      </c>
      <c r="L62" s="82" t="s">
        <v>144</v>
      </c>
      <c r="M62" s="82" t="s">
        <v>145</v>
      </c>
      <c r="N62" s="82">
        <v>0.05</v>
      </c>
      <c r="O62" s="82">
        <v>0.1</v>
      </c>
    </row>
    <row r="63" spans="1:15" ht="15" customHeight="1">
      <c r="A63" s="82" t="s">
        <v>77</v>
      </c>
      <c r="B63" s="82" t="s">
        <v>106</v>
      </c>
      <c r="C63" s="82" t="s">
        <v>19</v>
      </c>
      <c r="D63" s="82" t="s">
        <v>21</v>
      </c>
      <c r="E63" s="82" t="s">
        <v>192</v>
      </c>
      <c r="F63" s="82" t="s">
        <v>26</v>
      </c>
      <c r="G63" s="82" t="s">
        <v>176</v>
      </c>
      <c r="H63" s="82" t="s">
        <v>142</v>
      </c>
      <c r="I63" s="82" t="s">
        <v>143</v>
      </c>
      <c r="J63" s="82" t="s">
        <v>125</v>
      </c>
      <c r="K63" s="82" t="s">
        <v>147</v>
      </c>
      <c r="L63" s="82" t="s">
        <v>144</v>
      </c>
      <c r="M63" s="82" t="s">
        <v>145</v>
      </c>
      <c r="N63" s="82">
        <v>0</v>
      </c>
      <c r="O63" s="82">
        <v>0.1</v>
      </c>
    </row>
    <row r="64" spans="1:15" ht="15" customHeight="1">
      <c r="A64" s="82" t="s">
        <v>77</v>
      </c>
      <c r="B64" s="82" t="s">
        <v>109</v>
      </c>
      <c r="C64" s="82" t="s">
        <v>19</v>
      </c>
      <c r="D64" s="82" t="s">
        <v>21</v>
      </c>
      <c r="E64" s="82" t="s">
        <v>192</v>
      </c>
      <c r="F64" s="82" t="s">
        <v>26</v>
      </c>
      <c r="G64" s="82" t="s">
        <v>177</v>
      </c>
      <c r="H64" s="82" t="s">
        <v>142</v>
      </c>
      <c r="I64" s="82" t="s">
        <v>143</v>
      </c>
      <c r="J64" s="82" t="s">
        <v>125</v>
      </c>
      <c r="K64" s="82" t="s">
        <v>148</v>
      </c>
      <c r="L64" s="82" t="s">
        <v>144</v>
      </c>
      <c r="M64" s="82" t="s">
        <v>145</v>
      </c>
      <c r="N64" s="82">
        <v>0</v>
      </c>
      <c r="O64" s="82">
        <v>0.1</v>
      </c>
    </row>
    <row r="65" spans="1:15" ht="15" customHeight="1">
      <c r="A65" s="82" t="s">
        <v>77</v>
      </c>
      <c r="B65" s="82" t="s">
        <v>110</v>
      </c>
      <c r="C65" s="82" t="s">
        <v>19</v>
      </c>
      <c r="D65" s="82" t="s">
        <v>21</v>
      </c>
      <c r="E65" s="82" t="s">
        <v>192</v>
      </c>
      <c r="F65" s="82" t="s">
        <v>26</v>
      </c>
      <c r="G65" s="82" t="s">
        <v>178</v>
      </c>
      <c r="H65" s="82" t="s">
        <v>142</v>
      </c>
      <c r="I65" s="82" t="s">
        <v>143</v>
      </c>
      <c r="J65" s="82" t="s">
        <v>125</v>
      </c>
      <c r="K65" s="82" t="s">
        <v>149</v>
      </c>
      <c r="L65" s="82" t="s">
        <v>144</v>
      </c>
      <c r="M65" s="82" t="s">
        <v>145</v>
      </c>
      <c r="N65" s="82">
        <v>0</v>
      </c>
      <c r="O65" s="82">
        <v>0.1</v>
      </c>
    </row>
    <row r="66" spans="1:15" ht="15" customHeight="1">
      <c r="A66" s="82" t="s">
        <v>77</v>
      </c>
      <c r="B66" s="82" t="s">
        <v>111</v>
      </c>
      <c r="C66" s="82" t="s">
        <v>19</v>
      </c>
      <c r="D66" s="82" t="s">
        <v>21</v>
      </c>
      <c r="E66" s="82" t="s">
        <v>192</v>
      </c>
      <c r="F66" s="82" t="s">
        <v>26</v>
      </c>
      <c r="G66" s="82" t="s">
        <v>179</v>
      </c>
      <c r="H66" s="82" t="s">
        <v>142</v>
      </c>
      <c r="I66" s="82" t="s">
        <v>143</v>
      </c>
      <c r="J66" s="82" t="s">
        <v>125</v>
      </c>
      <c r="K66" s="82" t="s">
        <v>150</v>
      </c>
      <c r="L66" s="82" t="s">
        <v>144</v>
      </c>
      <c r="M66" s="82" t="s">
        <v>145</v>
      </c>
      <c r="N66" s="82">
        <v>0</v>
      </c>
      <c r="O66" s="82">
        <v>0.1</v>
      </c>
    </row>
    <row r="67" spans="1:15" ht="15" customHeight="1">
      <c r="A67" s="82" t="s">
        <v>77</v>
      </c>
      <c r="B67" s="82" t="s">
        <v>112</v>
      </c>
      <c r="C67" s="82" t="s">
        <v>19</v>
      </c>
      <c r="D67" s="82" t="s">
        <v>21</v>
      </c>
      <c r="E67" s="82" t="s">
        <v>192</v>
      </c>
      <c r="F67" s="82" t="s">
        <v>26</v>
      </c>
      <c r="G67" s="82" t="s">
        <v>180</v>
      </c>
      <c r="H67" s="82" t="s">
        <v>142</v>
      </c>
      <c r="I67" s="82" t="s">
        <v>143</v>
      </c>
      <c r="J67" s="82" t="s">
        <v>125</v>
      </c>
      <c r="K67" s="82" t="s">
        <v>151</v>
      </c>
      <c r="L67" s="82" t="s">
        <v>144</v>
      </c>
      <c r="M67" s="82" t="s">
        <v>145</v>
      </c>
      <c r="N67" s="82">
        <v>0</v>
      </c>
      <c r="O67" s="82">
        <v>0.1</v>
      </c>
    </row>
    <row r="68" spans="1:15" ht="15" customHeight="1">
      <c r="A68" s="82" t="s">
        <v>77</v>
      </c>
      <c r="B68" s="82" t="s">
        <v>100</v>
      </c>
      <c r="C68" s="82" t="s">
        <v>19</v>
      </c>
      <c r="D68" s="82" t="s">
        <v>21</v>
      </c>
      <c r="E68" s="82" t="s">
        <v>192</v>
      </c>
      <c r="F68" s="82" t="s">
        <v>26</v>
      </c>
      <c r="G68" s="82" t="s">
        <v>181</v>
      </c>
      <c r="H68" s="82" t="s">
        <v>142</v>
      </c>
      <c r="I68" s="82" t="s">
        <v>143</v>
      </c>
      <c r="J68" s="82" t="s">
        <v>125</v>
      </c>
      <c r="K68" s="82" t="s">
        <v>152</v>
      </c>
      <c r="L68" s="82" t="s">
        <v>144</v>
      </c>
      <c r="M68" s="82" t="s">
        <v>145</v>
      </c>
      <c r="N68" s="82">
        <v>0</v>
      </c>
      <c r="O68" s="82">
        <v>0.1</v>
      </c>
    </row>
    <row r="69" spans="1:15" ht="15" customHeight="1">
      <c r="A69" s="82" t="s">
        <v>78</v>
      </c>
      <c r="B69" s="82" t="s">
        <v>104</v>
      </c>
      <c r="C69" s="82" t="s">
        <v>19</v>
      </c>
      <c r="D69" s="82" t="s">
        <v>21</v>
      </c>
      <c r="E69" s="82" t="s">
        <v>192</v>
      </c>
      <c r="F69" s="82" t="s">
        <v>26</v>
      </c>
      <c r="G69" s="82" t="s">
        <v>182</v>
      </c>
      <c r="H69" s="82" t="s">
        <v>142</v>
      </c>
      <c r="I69" s="82" t="s">
        <v>143</v>
      </c>
      <c r="J69" s="82" t="s">
        <v>125</v>
      </c>
      <c r="K69" s="82" t="s">
        <v>153</v>
      </c>
      <c r="L69" s="82" t="s">
        <v>144</v>
      </c>
      <c r="M69" s="82" t="s">
        <v>145</v>
      </c>
      <c r="N69" s="82">
        <v>0</v>
      </c>
      <c r="O69" s="82">
        <v>0.1</v>
      </c>
    </row>
    <row r="70" spans="1:15" ht="15" customHeight="1">
      <c r="A70" s="82" t="s">
        <v>78</v>
      </c>
      <c r="B70" s="82" t="s">
        <v>105</v>
      </c>
      <c r="C70" s="82" t="s">
        <v>19</v>
      </c>
      <c r="D70" s="82" t="s">
        <v>21</v>
      </c>
      <c r="E70" s="82" t="s">
        <v>192</v>
      </c>
      <c r="F70" s="82" t="s">
        <v>26</v>
      </c>
      <c r="G70" s="82" t="s">
        <v>183</v>
      </c>
      <c r="H70" s="82" t="s">
        <v>142</v>
      </c>
      <c r="I70" s="82" t="s">
        <v>143</v>
      </c>
      <c r="J70" s="82" t="s">
        <v>125</v>
      </c>
      <c r="K70" s="82" t="s">
        <v>154</v>
      </c>
      <c r="L70" s="82" t="s">
        <v>144</v>
      </c>
      <c r="M70" s="82" t="s">
        <v>145</v>
      </c>
      <c r="N70" s="82">
        <v>0</v>
      </c>
      <c r="O70" s="82">
        <v>0.1</v>
      </c>
    </row>
    <row r="71" spans="1:15" ht="15" customHeight="1">
      <c r="A71" s="82" t="s">
        <v>78</v>
      </c>
      <c r="B71" s="82" t="s">
        <v>106</v>
      </c>
      <c r="C71" s="82" t="s">
        <v>19</v>
      </c>
      <c r="D71" s="82" t="s">
        <v>21</v>
      </c>
      <c r="E71" s="82" t="s">
        <v>192</v>
      </c>
      <c r="F71" s="82" t="s">
        <v>26</v>
      </c>
      <c r="G71" s="82" t="s">
        <v>184</v>
      </c>
      <c r="H71" s="82" t="s">
        <v>142</v>
      </c>
      <c r="I71" s="82" t="s">
        <v>143</v>
      </c>
      <c r="J71" s="82" t="s">
        <v>125</v>
      </c>
      <c r="K71" s="82" t="s">
        <v>155</v>
      </c>
      <c r="L71" s="82" t="s">
        <v>144</v>
      </c>
      <c r="M71" s="82" t="s">
        <v>145</v>
      </c>
      <c r="N71" s="82">
        <v>0</v>
      </c>
      <c r="O71" s="82">
        <v>0.1</v>
      </c>
    </row>
    <row r="72" spans="1:15" ht="15" customHeight="1">
      <c r="A72" s="82" t="s">
        <v>78</v>
      </c>
      <c r="B72" s="82" t="s">
        <v>109</v>
      </c>
      <c r="C72" s="82" t="s">
        <v>19</v>
      </c>
      <c r="D72" s="82" t="s">
        <v>21</v>
      </c>
      <c r="E72" s="82" t="s">
        <v>192</v>
      </c>
      <c r="F72" s="82" t="s">
        <v>26</v>
      </c>
      <c r="G72" s="82" t="s">
        <v>185</v>
      </c>
      <c r="H72" s="82" t="s">
        <v>142</v>
      </c>
      <c r="I72" s="82" t="s">
        <v>143</v>
      </c>
      <c r="J72" s="82" t="s">
        <v>125</v>
      </c>
      <c r="K72" s="82" t="s">
        <v>156</v>
      </c>
      <c r="L72" s="82" t="s">
        <v>144</v>
      </c>
      <c r="M72" s="82" t="s">
        <v>145</v>
      </c>
      <c r="N72" s="82">
        <v>0.01</v>
      </c>
      <c r="O72" s="82">
        <v>0.1</v>
      </c>
    </row>
    <row r="73" spans="1:15" ht="15" customHeight="1">
      <c r="A73" s="82" t="s">
        <v>78</v>
      </c>
      <c r="B73" s="82" t="s">
        <v>111</v>
      </c>
      <c r="C73" s="82" t="s">
        <v>19</v>
      </c>
      <c r="D73" s="82" t="s">
        <v>21</v>
      </c>
      <c r="E73" s="82" t="s">
        <v>192</v>
      </c>
      <c r="F73" s="82" t="s">
        <v>26</v>
      </c>
      <c r="G73" s="82" t="s">
        <v>186</v>
      </c>
      <c r="H73" s="82" t="s">
        <v>142</v>
      </c>
      <c r="I73" s="82" t="s">
        <v>143</v>
      </c>
      <c r="J73" s="82" t="s">
        <v>125</v>
      </c>
      <c r="K73" s="82" t="s">
        <v>157</v>
      </c>
      <c r="L73" s="82" t="s">
        <v>144</v>
      </c>
      <c r="M73" s="82" t="s">
        <v>145</v>
      </c>
      <c r="N73" s="82">
        <v>0.01</v>
      </c>
      <c r="O73" s="82">
        <v>0.1</v>
      </c>
    </row>
    <row r="74" spans="1:15" ht="15" customHeight="1">
      <c r="A74" s="82" t="s">
        <v>78</v>
      </c>
      <c r="B74" s="82" t="s">
        <v>112</v>
      </c>
      <c r="C74" s="82" t="s">
        <v>19</v>
      </c>
      <c r="D74" s="82" t="s">
        <v>21</v>
      </c>
      <c r="E74" s="82" t="s">
        <v>192</v>
      </c>
      <c r="F74" s="82" t="s">
        <v>26</v>
      </c>
      <c r="G74" s="82" t="s">
        <v>187</v>
      </c>
      <c r="H74" s="82" t="s">
        <v>142</v>
      </c>
      <c r="I74" s="82" t="s">
        <v>143</v>
      </c>
      <c r="J74" s="82" t="s">
        <v>125</v>
      </c>
      <c r="K74" s="82" t="s">
        <v>158</v>
      </c>
      <c r="L74" s="82" t="s">
        <v>144</v>
      </c>
      <c r="M74" s="82" t="s">
        <v>145</v>
      </c>
      <c r="N74" s="82">
        <v>0</v>
      </c>
      <c r="O74" s="82">
        <v>0.1</v>
      </c>
    </row>
    <row r="75" spans="1:15" ht="15" customHeight="1">
      <c r="A75" s="82" t="s">
        <v>78</v>
      </c>
      <c r="B75" s="82" t="s">
        <v>100</v>
      </c>
      <c r="C75" s="82" t="s">
        <v>19</v>
      </c>
      <c r="D75" s="82" t="s">
        <v>21</v>
      </c>
      <c r="E75" s="82" t="s">
        <v>192</v>
      </c>
      <c r="F75" s="82" t="s">
        <v>26</v>
      </c>
      <c r="G75" s="82" t="s">
        <v>188</v>
      </c>
      <c r="H75" s="82" t="s">
        <v>142</v>
      </c>
      <c r="I75" s="82" t="s">
        <v>143</v>
      </c>
      <c r="J75" s="82" t="s">
        <v>125</v>
      </c>
      <c r="K75" s="82" t="s">
        <v>159</v>
      </c>
      <c r="L75" s="82" t="s">
        <v>144</v>
      </c>
      <c r="M75" s="82" t="s">
        <v>145</v>
      </c>
      <c r="N75" s="82">
        <v>0</v>
      </c>
      <c r="O75" s="82">
        <v>0.1</v>
      </c>
    </row>
    <row r="76" spans="1:15" ht="15" customHeight="1">
      <c r="A76" s="82" t="s">
        <v>115</v>
      </c>
      <c r="B76" s="82" t="s">
        <v>50</v>
      </c>
      <c r="C76" s="82" t="s">
        <v>19</v>
      </c>
      <c r="D76" s="82" t="s">
        <v>21</v>
      </c>
      <c r="E76" s="82" t="s">
        <v>192</v>
      </c>
      <c r="F76" s="82" t="s">
        <v>26</v>
      </c>
      <c r="G76" s="82" t="s">
        <v>160</v>
      </c>
      <c r="H76" s="82" t="s">
        <v>124</v>
      </c>
      <c r="I76" s="82"/>
      <c r="J76" s="82" t="s">
        <v>125</v>
      </c>
      <c r="K76" s="82" t="s">
        <v>161</v>
      </c>
      <c r="L76" s="82" t="s">
        <v>131</v>
      </c>
      <c r="M76" s="82" t="s">
        <v>128</v>
      </c>
      <c r="N76" s="82">
        <v>0.45</v>
      </c>
      <c r="O76" s="82">
        <v>0.1</v>
      </c>
    </row>
    <row r="77" spans="1:15" ht="15" customHeight="1">
      <c r="A77" s="82" t="s">
        <v>115</v>
      </c>
      <c r="B77" s="82" t="s">
        <v>59</v>
      </c>
      <c r="C77" s="82" t="s">
        <v>19</v>
      </c>
      <c r="D77" s="82" t="s">
        <v>21</v>
      </c>
      <c r="E77" s="82" t="s">
        <v>192</v>
      </c>
      <c r="F77" s="82" t="s">
        <v>26</v>
      </c>
      <c r="G77" s="82" t="s">
        <v>198</v>
      </c>
      <c r="H77" s="82" t="s">
        <v>133</v>
      </c>
      <c r="I77" s="82"/>
      <c r="J77" s="82" t="s">
        <v>125</v>
      </c>
      <c r="K77" s="82" t="s">
        <v>163</v>
      </c>
      <c r="L77" s="82" t="s">
        <v>135</v>
      </c>
      <c r="M77" s="82" t="s">
        <v>128</v>
      </c>
      <c r="N77" s="82">
        <v>6.67</v>
      </c>
      <c r="O77" s="82">
        <v>0.1</v>
      </c>
    </row>
    <row r="78" spans="1:15" ht="15" customHeight="1">
      <c r="A78" s="82" t="s">
        <v>115</v>
      </c>
      <c r="B78" s="82" t="s">
        <v>60</v>
      </c>
      <c r="C78" s="82" t="s">
        <v>19</v>
      </c>
      <c r="D78" s="82" t="s">
        <v>21</v>
      </c>
      <c r="E78" s="82" t="s">
        <v>192</v>
      </c>
      <c r="F78" s="82" t="s">
        <v>26</v>
      </c>
      <c r="G78" s="82" t="s">
        <v>190</v>
      </c>
      <c r="H78" s="82" t="s">
        <v>133</v>
      </c>
      <c r="I78" s="82"/>
      <c r="J78" s="82" t="s">
        <v>125</v>
      </c>
      <c r="K78" s="82" t="s">
        <v>165</v>
      </c>
      <c r="L78" s="82" t="s">
        <v>135</v>
      </c>
      <c r="M78" s="82" t="s">
        <v>128</v>
      </c>
      <c r="N78" s="82">
        <v>0.04</v>
      </c>
      <c r="O78" s="82">
        <v>0.1</v>
      </c>
    </row>
    <row r="79" spans="1:15" ht="15" customHeight="1">
      <c r="A79" s="82" t="s">
        <v>115</v>
      </c>
      <c r="B79" s="82" t="s">
        <v>61</v>
      </c>
      <c r="C79" s="82" t="s">
        <v>19</v>
      </c>
      <c r="D79" s="82" t="s">
        <v>21</v>
      </c>
      <c r="E79" s="82" t="s">
        <v>192</v>
      </c>
      <c r="F79" s="82" t="s">
        <v>26</v>
      </c>
      <c r="G79" s="82" t="s">
        <v>166</v>
      </c>
      <c r="H79" s="82" t="s">
        <v>133</v>
      </c>
      <c r="I79" s="82" t="s">
        <v>139</v>
      </c>
      <c r="J79" s="82" t="s">
        <v>125</v>
      </c>
      <c r="K79" s="82" t="s">
        <v>167</v>
      </c>
      <c r="L79" s="82" t="s">
        <v>135</v>
      </c>
      <c r="M79" s="82" t="s">
        <v>128</v>
      </c>
      <c r="N79" s="82">
        <v>0.15</v>
      </c>
      <c r="O79" s="82">
        <v>0.1</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M38"/>
  <sheetViews>
    <sheetView workbookViewId="0">
      <selection activeCell="L41" sqref="L41:L42"/>
    </sheetView>
  </sheetViews>
  <sheetFormatPr baseColWidth="10" defaultRowHeight="14.4"/>
  <sheetData>
    <row r="1" spans="1:13">
      <c r="A1" s="10" t="s">
        <v>199</v>
      </c>
      <c r="B1" s="10" t="s">
        <v>200</v>
      </c>
      <c r="C1" s="10" t="s">
        <v>201</v>
      </c>
      <c r="D1" s="10" t="s">
        <v>202</v>
      </c>
      <c r="E1" s="10" t="s">
        <v>203</v>
      </c>
      <c r="F1" s="10" t="s">
        <v>204</v>
      </c>
      <c r="G1" s="10" t="s">
        <v>122</v>
      </c>
      <c r="H1" s="10" t="s">
        <v>168</v>
      </c>
      <c r="I1" s="10" t="s">
        <v>192</v>
      </c>
      <c r="K1" t="s">
        <v>205</v>
      </c>
      <c r="L1" t="s">
        <v>206</v>
      </c>
      <c r="M1" t="s">
        <v>207</v>
      </c>
    </row>
    <row r="2" spans="1:13">
      <c r="A2" s="11" t="s">
        <v>208</v>
      </c>
      <c r="B2" s="11"/>
      <c r="C2" s="11"/>
      <c r="D2" s="11"/>
      <c r="E2" s="11"/>
      <c r="F2" s="11"/>
      <c r="G2" s="11">
        <v>1454751</v>
      </c>
      <c r="H2" s="11">
        <v>1429441</v>
      </c>
      <c r="I2" s="11">
        <v>1300751</v>
      </c>
      <c r="K2" t="s">
        <v>209</v>
      </c>
      <c r="L2" t="s">
        <v>210</v>
      </c>
      <c r="M2" t="s">
        <v>211</v>
      </c>
    </row>
    <row r="3" spans="1:13">
      <c r="A3" s="11" t="s">
        <v>208</v>
      </c>
      <c r="B3" s="11" t="s">
        <v>212</v>
      </c>
      <c r="C3" s="11"/>
      <c r="D3" s="11"/>
      <c r="E3" s="11"/>
      <c r="F3" s="11"/>
      <c r="G3" s="11">
        <v>1454665</v>
      </c>
      <c r="H3" s="11">
        <v>1429404</v>
      </c>
      <c r="I3" s="11">
        <v>1300715</v>
      </c>
      <c r="K3" t="s">
        <v>213</v>
      </c>
      <c r="L3" t="s">
        <v>213</v>
      </c>
      <c r="M3" t="s">
        <v>214</v>
      </c>
    </row>
    <row r="4" spans="1:13">
      <c r="A4" s="11" t="s">
        <v>208</v>
      </c>
      <c r="B4" s="11" t="s">
        <v>212</v>
      </c>
      <c r="C4" s="11" t="s">
        <v>215</v>
      </c>
      <c r="D4" s="11"/>
      <c r="E4" s="11"/>
      <c r="F4" s="11"/>
      <c r="G4" s="11">
        <v>179162</v>
      </c>
      <c r="H4" s="11">
        <v>181079</v>
      </c>
      <c r="I4" s="35">
        <v>149371</v>
      </c>
    </row>
    <row r="5" spans="1:13">
      <c r="A5" s="11" t="s">
        <v>208</v>
      </c>
      <c r="B5" s="11" t="s">
        <v>212</v>
      </c>
      <c r="C5" s="11" t="s">
        <v>215</v>
      </c>
      <c r="D5" s="11" t="s">
        <v>216</v>
      </c>
      <c r="E5" s="11"/>
      <c r="F5" s="11"/>
      <c r="G5" s="11">
        <v>179162</v>
      </c>
      <c r="H5" s="11">
        <v>181079</v>
      </c>
      <c r="I5" s="11">
        <v>149371</v>
      </c>
      <c r="K5" t="s">
        <v>30</v>
      </c>
      <c r="L5" t="s">
        <v>217</v>
      </c>
    </row>
    <row r="6" spans="1:13">
      <c r="A6" s="11" t="s">
        <v>208</v>
      </c>
      <c r="B6" s="11" t="s">
        <v>212</v>
      </c>
      <c r="C6" s="11" t="s">
        <v>215</v>
      </c>
      <c r="D6" s="11" t="s">
        <v>218</v>
      </c>
      <c r="E6" s="11"/>
      <c r="F6" s="11"/>
      <c r="G6" s="11"/>
      <c r="H6" s="11"/>
      <c r="I6" s="11"/>
      <c r="K6" t="s">
        <v>219</v>
      </c>
      <c r="L6" t="s">
        <v>220</v>
      </c>
    </row>
    <row r="7" spans="1:13">
      <c r="A7" s="11" t="s">
        <v>208</v>
      </c>
      <c r="B7" s="11" t="s">
        <v>212</v>
      </c>
      <c r="C7" s="11" t="s">
        <v>221</v>
      </c>
      <c r="D7" s="11"/>
      <c r="E7" s="11"/>
      <c r="F7" s="11"/>
      <c r="G7" s="11">
        <v>1275503</v>
      </c>
      <c r="H7" s="11">
        <v>1248325</v>
      </c>
      <c r="I7" s="35">
        <v>1151344</v>
      </c>
    </row>
    <row r="8" spans="1:13">
      <c r="A8" s="11" t="s">
        <v>208</v>
      </c>
      <c r="B8" s="11" t="s">
        <v>212</v>
      </c>
      <c r="C8" s="11" t="s">
        <v>221</v>
      </c>
      <c r="D8" s="11" t="s">
        <v>222</v>
      </c>
      <c r="E8" s="11"/>
      <c r="F8" s="11"/>
      <c r="G8" s="11">
        <v>208616</v>
      </c>
      <c r="H8" s="11">
        <v>219785</v>
      </c>
      <c r="I8" s="11">
        <v>216047</v>
      </c>
    </row>
    <row r="9" spans="1:13">
      <c r="A9" s="11" t="s">
        <v>208</v>
      </c>
      <c r="B9" s="11" t="s">
        <v>212</v>
      </c>
      <c r="C9" s="11" t="s">
        <v>221</v>
      </c>
      <c r="D9" s="11" t="s">
        <v>222</v>
      </c>
      <c r="E9" s="11" t="s">
        <v>223</v>
      </c>
      <c r="F9" s="11"/>
      <c r="G9" s="11">
        <v>6634</v>
      </c>
      <c r="H9" s="11">
        <v>5922</v>
      </c>
      <c r="I9" s="11">
        <v>5176</v>
      </c>
    </row>
    <row r="10" spans="1:13">
      <c r="A10" s="11" t="s">
        <v>208</v>
      </c>
      <c r="B10" s="11" t="s">
        <v>212</v>
      </c>
      <c r="C10" s="11" t="s">
        <v>221</v>
      </c>
      <c r="D10" s="11" t="s">
        <v>222</v>
      </c>
      <c r="E10" s="11" t="s">
        <v>224</v>
      </c>
      <c r="F10" s="11"/>
      <c r="G10" s="11">
        <v>201982</v>
      </c>
      <c r="H10" s="11">
        <v>213863</v>
      </c>
      <c r="I10" s="11">
        <v>210871</v>
      </c>
    </row>
    <row r="11" spans="1:13">
      <c r="A11" s="11" t="s">
        <v>208</v>
      </c>
      <c r="B11" s="11" t="s">
        <v>212</v>
      </c>
      <c r="C11" s="11" t="s">
        <v>221</v>
      </c>
      <c r="D11" s="11" t="s">
        <v>225</v>
      </c>
      <c r="E11" s="11"/>
      <c r="F11" s="11"/>
      <c r="G11" s="11">
        <v>577221</v>
      </c>
      <c r="H11" s="11">
        <v>597876</v>
      </c>
      <c r="I11" s="11">
        <v>532982</v>
      </c>
    </row>
    <row r="12" spans="1:13">
      <c r="A12" s="11" t="s">
        <v>208</v>
      </c>
      <c r="B12" s="11" t="s">
        <v>212</v>
      </c>
      <c r="C12" s="11" t="s">
        <v>221</v>
      </c>
      <c r="D12" s="11" t="s">
        <v>225</v>
      </c>
      <c r="E12" s="11" t="s">
        <v>226</v>
      </c>
      <c r="F12" s="11"/>
      <c r="G12" s="11">
        <v>288809</v>
      </c>
      <c r="H12" s="11">
        <v>279771</v>
      </c>
      <c r="I12" s="11">
        <v>243655</v>
      </c>
    </row>
    <row r="13" spans="1:13">
      <c r="A13" s="11" t="s">
        <v>208</v>
      </c>
      <c r="B13" s="11" t="s">
        <v>212</v>
      </c>
      <c r="C13" s="11" t="s">
        <v>221</v>
      </c>
      <c r="D13" s="11" t="s">
        <v>225</v>
      </c>
      <c r="E13" s="11" t="s">
        <v>227</v>
      </c>
      <c r="F13" s="11"/>
      <c r="G13" s="11">
        <v>288412</v>
      </c>
      <c r="H13" s="11">
        <v>318105</v>
      </c>
      <c r="I13" s="11">
        <v>289327</v>
      </c>
    </row>
    <row r="14" spans="1:13">
      <c r="A14" s="11" t="s">
        <v>208</v>
      </c>
      <c r="B14" s="11" t="s">
        <v>212</v>
      </c>
      <c r="C14" s="11" t="s">
        <v>221</v>
      </c>
      <c r="D14" s="11" t="s">
        <v>228</v>
      </c>
      <c r="E14" s="11"/>
      <c r="F14" s="11"/>
      <c r="G14" s="11">
        <v>489666</v>
      </c>
      <c r="H14" s="11">
        <v>430664</v>
      </c>
      <c r="I14" s="11">
        <v>402315</v>
      </c>
    </row>
    <row r="15" spans="1:13">
      <c r="A15" s="11" t="s">
        <v>208</v>
      </c>
      <c r="B15" s="11" t="s">
        <v>212</v>
      </c>
      <c r="C15" s="11" t="s">
        <v>221</v>
      </c>
      <c r="D15" s="11" t="s">
        <v>228</v>
      </c>
      <c r="E15" s="11" t="s">
        <v>229</v>
      </c>
      <c r="F15" s="11"/>
      <c r="G15" s="11">
        <v>385758</v>
      </c>
      <c r="H15" s="11">
        <v>342928</v>
      </c>
      <c r="I15" s="11">
        <v>323305</v>
      </c>
    </row>
    <row r="16" spans="1:13">
      <c r="A16" s="11" t="s">
        <v>208</v>
      </c>
      <c r="B16" s="11" t="s">
        <v>212</v>
      </c>
      <c r="C16" s="11" t="s">
        <v>221</v>
      </c>
      <c r="D16" s="11" t="s">
        <v>228</v>
      </c>
      <c r="E16" s="11" t="s">
        <v>229</v>
      </c>
      <c r="F16" s="11" t="s">
        <v>230</v>
      </c>
      <c r="G16" s="11">
        <v>15364</v>
      </c>
      <c r="H16" s="11">
        <v>12615</v>
      </c>
      <c r="I16" s="11">
        <v>10162</v>
      </c>
    </row>
    <row r="17" spans="1:9">
      <c r="A17" s="11" t="s">
        <v>208</v>
      </c>
      <c r="B17" s="11" t="s">
        <v>212</v>
      </c>
      <c r="C17" s="11" t="s">
        <v>221</v>
      </c>
      <c r="D17" s="11" t="s">
        <v>228</v>
      </c>
      <c r="E17" s="11" t="s">
        <v>229</v>
      </c>
      <c r="F17" s="11" t="s">
        <v>231</v>
      </c>
      <c r="G17" s="11">
        <v>370394</v>
      </c>
      <c r="H17" s="11">
        <v>330313</v>
      </c>
      <c r="I17" s="11">
        <v>313143</v>
      </c>
    </row>
    <row r="18" spans="1:9">
      <c r="A18" s="11" t="s">
        <v>208</v>
      </c>
      <c r="B18" s="11" t="s">
        <v>212</v>
      </c>
      <c r="C18" s="11" t="s">
        <v>221</v>
      </c>
      <c r="D18" s="11" t="s">
        <v>228</v>
      </c>
      <c r="E18" s="11" t="s">
        <v>232</v>
      </c>
      <c r="F18" s="11"/>
      <c r="G18" s="11">
        <v>103908</v>
      </c>
      <c r="H18" s="11">
        <v>87736</v>
      </c>
      <c r="I18" s="11">
        <v>79010</v>
      </c>
    </row>
    <row r="19" spans="1:9">
      <c r="A19" s="11" t="s">
        <v>208</v>
      </c>
      <c r="B19" s="11" t="s">
        <v>212</v>
      </c>
      <c r="C19" s="11" t="s">
        <v>221</v>
      </c>
      <c r="D19" s="11" t="s">
        <v>228</v>
      </c>
      <c r="E19" s="11" t="s">
        <v>232</v>
      </c>
      <c r="F19" s="11" t="s">
        <v>233</v>
      </c>
      <c r="G19" s="11">
        <v>71262</v>
      </c>
      <c r="H19" s="11">
        <v>55951</v>
      </c>
      <c r="I19" s="11">
        <v>46118</v>
      </c>
    </row>
    <row r="20" spans="1:9">
      <c r="A20" s="11" t="s">
        <v>208</v>
      </c>
      <c r="B20" s="11" t="s">
        <v>212</v>
      </c>
      <c r="C20" s="11" t="s">
        <v>221</v>
      </c>
      <c r="D20" s="11" t="s">
        <v>228</v>
      </c>
      <c r="E20" s="11" t="s">
        <v>232</v>
      </c>
      <c r="F20" s="11" t="s">
        <v>234</v>
      </c>
      <c r="G20" s="11">
        <v>32646</v>
      </c>
      <c r="H20" s="11">
        <v>31785</v>
      </c>
      <c r="I20" s="11">
        <v>32892</v>
      </c>
    </row>
    <row r="21" spans="1:9">
      <c r="A21" s="11" t="s">
        <v>208</v>
      </c>
      <c r="B21" s="11" t="s">
        <v>212</v>
      </c>
      <c r="C21" s="11" t="s">
        <v>235</v>
      </c>
      <c r="D21" s="11"/>
      <c r="E21" s="11"/>
      <c r="F21" s="11"/>
      <c r="G21" s="11"/>
      <c r="H21" s="11"/>
      <c r="I21" s="11"/>
    </row>
    <row r="22" spans="1:9">
      <c r="A22" s="11" t="s">
        <v>208</v>
      </c>
      <c r="B22" s="11" t="s">
        <v>236</v>
      </c>
      <c r="C22" s="11"/>
      <c r="D22" s="11"/>
      <c r="E22" s="11"/>
      <c r="F22" s="11"/>
      <c r="G22" s="11">
        <v>86</v>
      </c>
      <c r="H22" s="11">
        <v>37</v>
      </c>
      <c r="I22" s="11">
        <v>36</v>
      </c>
    </row>
    <row r="23" spans="1:9">
      <c r="A23" s="11" t="s">
        <v>208</v>
      </c>
      <c r="B23" s="11" t="s">
        <v>236</v>
      </c>
      <c r="C23" s="11" t="s">
        <v>237</v>
      </c>
      <c r="D23" s="11"/>
      <c r="E23" s="11"/>
      <c r="F23" s="11"/>
      <c r="G23" s="11">
        <v>86</v>
      </c>
      <c r="H23" s="11">
        <v>37</v>
      </c>
      <c r="I23" s="11">
        <v>36</v>
      </c>
    </row>
    <row r="24" spans="1:9">
      <c r="A24" s="11" t="s">
        <v>238</v>
      </c>
      <c r="B24" s="11"/>
      <c r="C24" s="11"/>
      <c r="D24" s="11"/>
      <c r="E24" s="11"/>
      <c r="F24" s="11"/>
      <c r="G24" s="11">
        <v>2182955</v>
      </c>
      <c r="H24" s="11">
        <v>2201965</v>
      </c>
      <c r="I24" s="11">
        <v>2064919</v>
      </c>
    </row>
    <row r="25" spans="1:9">
      <c r="A25" s="11" t="s">
        <v>238</v>
      </c>
      <c r="B25" s="11" t="s">
        <v>239</v>
      </c>
      <c r="C25" s="11"/>
      <c r="D25" s="11"/>
      <c r="E25" s="11"/>
      <c r="F25" s="11"/>
      <c r="G25" s="11">
        <v>2182934</v>
      </c>
      <c r="H25" s="11">
        <v>2201944</v>
      </c>
      <c r="I25" s="11">
        <v>2064913</v>
      </c>
    </row>
    <row r="26" spans="1:9">
      <c r="A26" s="11" t="s">
        <v>238</v>
      </c>
      <c r="B26" s="11" t="s">
        <v>239</v>
      </c>
      <c r="C26" s="11" t="s">
        <v>240</v>
      </c>
      <c r="D26" s="11"/>
      <c r="E26" s="11"/>
      <c r="F26" s="11"/>
      <c r="G26" s="11">
        <v>4142</v>
      </c>
      <c r="H26" s="11">
        <v>4383</v>
      </c>
      <c r="I26" s="11">
        <v>3863</v>
      </c>
    </row>
    <row r="27" spans="1:9">
      <c r="A27" s="11" t="s">
        <v>238</v>
      </c>
      <c r="B27" s="11" t="s">
        <v>239</v>
      </c>
      <c r="C27" s="11" t="s">
        <v>241</v>
      </c>
      <c r="D27" s="11"/>
      <c r="E27" s="11"/>
      <c r="F27" s="11"/>
      <c r="G27" s="11">
        <v>2118065</v>
      </c>
      <c r="H27" s="11">
        <v>2139989</v>
      </c>
      <c r="I27" s="11">
        <v>2008270</v>
      </c>
    </row>
    <row r="28" spans="1:9">
      <c r="A28" s="11" t="s">
        <v>238</v>
      </c>
      <c r="B28" s="11" t="s">
        <v>239</v>
      </c>
      <c r="C28" s="11" t="s">
        <v>242</v>
      </c>
      <c r="D28" s="11"/>
      <c r="E28" s="11"/>
      <c r="F28" s="11"/>
      <c r="G28" s="11">
        <v>60727</v>
      </c>
      <c r="H28" s="11">
        <v>57572</v>
      </c>
      <c r="I28" s="11">
        <v>52780</v>
      </c>
    </row>
    <row r="29" spans="1:9">
      <c r="A29" s="11" t="s">
        <v>238</v>
      </c>
      <c r="B29" s="11" t="s">
        <v>243</v>
      </c>
      <c r="C29" s="11"/>
      <c r="D29" s="11"/>
      <c r="E29" s="11"/>
      <c r="F29" s="11"/>
      <c r="G29" s="11">
        <v>21</v>
      </c>
      <c r="H29" s="11">
        <v>21</v>
      </c>
      <c r="I29" s="11">
        <v>6</v>
      </c>
    </row>
    <row r="30" spans="1:9">
      <c r="A30" s="11" t="s">
        <v>238</v>
      </c>
      <c r="B30" s="11" t="s">
        <v>243</v>
      </c>
      <c r="C30" s="11" t="s">
        <v>244</v>
      </c>
      <c r="D30" s="11"/>
      <c r="E30" s="11"/>
      <c r="F30" s="11"/>
      <c r="G30" s="11">
        <v>21</v>
      </c>
      <c r="H30" s="11">
        <v>21</v>
      </c>
      <c r="I30" s="11">
        <v>6</v>
      </c>
    </row>
    <row r="31" spans="1:9">
      <c r="A31" s="11" t="s">
        <v>245</v>
      </c>
      <c r="B31" s="11"/>
      <c r="C31" s="11"/>
      <c r="D31" s="11"/>
      <c r="E31" s="11"/>
      <c r="F31" s="11"/>
      <c r="G31" s="11">
        <v>80452</v>
      </c>
      <c r="H31" s="11">
        <v>80835</v>
      </c>
      <c r="I31" s="11">
        <v>72935</v>
      </c>
    </row>
    <row r="32" spans="1:9">
      <c r="A32" s="11" t="s">
        <v>245</v>
      </c>
      <c r="B32" s="11" t="s">
        <v>246</v>
      </c>
      <c r="C32" s="11"/>
      <c r="D32" s="11"/>
      <c r="E32" s="11"/>
      <c r="F32" s="11"/>
      <c r="G32" s="11">
        <v>65908</v>
      </c>
      <c r="H32" s="11">
        <v>66250</v>
      </c>
      <c r="I32" s="11">
        <v>59264</v>
      </c>
    </row>
    <row r="33" spans="1:9">
      <c r="A33" s="11" t="s">
        <v>245</v>
      </c>
      <c r="B33" s="11" t="s">
        <v>247</v>
      </c>
      <c r="C33" s="11"/>
      <c r="D33" s="11"/>
      <c r="E33" s="11"/>
      <c r="F33" s="11"/>
      <c r="G33" s="11">
        <v>14544</v>
      </c>
      <c r="H33" s="11">
        <v>14585</v>
      </c>
      <c r="I33" s="11">
        <v>13671</v>
      </c>
    </row>
    <row r="34" spans="1:9">
      <c r="A34" s="11" t="s">
        <v>248</v>
      </c>
      <c r="B34" s="11"/>
      <c r="C34" s="11"/>
      <c r="D34" s="11"/>
      <c r="E34" s="11"/>
      <c r="F34" s="11"/>
      <c r="G34" s="11">
        <v>6236</v>
      </c>
      <c r="H34" s="11">
        <v>6347</v>
      </c>
      <c r="I34" s="11">
        <v>5861</v>
      </c>
    </row>
    <row r="35" spans="1:9">
      <c r="A35" s="11" t="s">
        <v>248</v>
      </c>
      <c r="B35" s="11" t="s">
        <v>249</v>
      </c>
      <c r="C35" s="11"/>
      <c r="D35" s="11"/>
      <c r="E35" s="11"/>
      <c r="F35" s="11"/>
      <c r="G35" s="11">
        <v>3267</v>
      </c>
      <c r="H35" s="11">
        <v>3313</v>
      </c>
      <c r="I35" s="11">
        <v>2572</v>
      </c>
    </row>
    <row r="36" spans="1:9">
      <c r="A36" s="11" t="s">
        <v>248</v>
      </c>
      <c r="B36" s="11" t="s">
        <v>250</v>
      </c>
      <c r="C36" s="11"/>
      <c r="D36" s="11"/>
      <c r="E36" s="11"/>
      <c r="F36" s="11"/>
      <c r="G36" s="11">
        <v>2969</v>
      </c>
      <c r="H36" s="11">
        <v>3034</v>
      </c>
      <c r="I36" s="11">
        <v>3289</v>
      </c>
    </row>
    <row r="37" spans="1:9">
      <c r="A37" s="11" t="s">
        <v>251</v>
      </c>
      <c r="B37" s="11"/>
      <c r="C37" s="11"/>
      <c r="D37" s="11"/>
      <c r="E37" s="11"/>
      <c r="F37" s="11"/>
      <c r="G37" s="24">
        <v>4543</v>
      </c>
      <c r="H37" s="24">
        <v>2188</v>
      </c>
      <c r="I37" s="24">
        <v>991</v>
      </c>
    </row>
    <row r="38" spans="1:9">
      <c r="A38" s="11" t="s">
        <v>252</v>
      </c>
      <c r="B38" s="11"/>
      <c r="C38" s="11"/>
      <c r="D38" s="11"/>
      <c r="E38" s="11"/>
      <c r="F38" s="11"/>
      <c r="G38" s="11">
        <v>129</v>
      </c>
      <c r="H38" s="11">
        <v>81</v>
      </c>
      <c r="I38" s="11">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Q7"/>
  <sheetViews>
    <sheetView workbookViewId="0">
      <pane xSplit="2" ySplit="1" topLeftCell="C2" activePane="bottomRight" state="frozen"/>
      <selection pane="topRight" activeCell="C1" sqref="C1"/>
      <selection pane="bottomLeft" activeCell="A2" sqref="A2"/>
      <selection pane="bottomRight" activeCell="L5" sqref="L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 bestFit="1" customWidth="1"/>
    <col min="5" max="5" width="9" style="7" bestFit="1" customWidth="1"/>
    <col min="6" max="6" width="14.44140625" style="7"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5" width="11.109375" customWidth="1"/>
    <col min="16" max="16" width="13" customWidth="1"/>
    <col min="17" max="17" width="20.6640625" bestFit="1" customWidth="1"/>
  </cols>
  <sheetData>
    <row r="1" spans="1:17" ht="38.4" customHeight="1" thickBot="1">
      <c r="A1" s="2" t="s">
        <v>118</v>
      </c>
      <c r="B1" s="3" t="s">
        <v>119</v>
      </c>
      <c r="C1" s="3" t="s">
        <v>120</v>
      </c>
      <c r="D1" s="3" t="s">
        <v>121</v>
      </c>
      <c r="E1" s="4" t="str">
        <f>Etiquettes!$A$7</f>
        <v>Année</v>
      </c>
      <c r="F1" s="4" t="str">
        <f>Etiquettes!$A$4</f>
        <v>Type de matière - viande</v>
      </c>
      <c r="G1" s="4" t="str">
        <f>Etiquettes!$A$6</f>
        <v>Territoire</v>
      </c>
      <c r="H1" s="4" t="str">
        <f>Etiquettes!$A$5</f>
        <v>Filière</v>
      </c>
      <c r="I1" s="4" t="str">
        <f>Etiquettes!$A$12</f>
        <v>Type de donnée collectée</v>
      </c>
      <c r="J1" s="4" t="str">
        <f>Etiquettes!$A$10</f>
        <v>Source</v>
      </c>
      <c r="K1" s="4" t="str">
        <f>Etiquettes!$A$9</f>
        <v>Information collectée</v>
      </c>
      <c r="L1" s="4" t="str">
        <f>Etiquettes!$A$13</f>
        <v>Traduction</v>
      </c>
      <c r="M1" s="4" t="str">
        <f>Etiquettes!$A$11</f>
        <v>Hypothèse</v>
      </c>
      <c r="N1" s="4" t="str">
        <f>Etiquettes!$A$8</f>
        <v>Unité</v>
      </c>
      <c r="O1" s="4" t="str">
        <f>Etiquettes!$A$15</f>
        <v>Incohérence données collectées</v>
      </c>
      <c r="P1" s="3" t="s">
        <v>253</v>
      </c>
      <c r="Q1" s="5" t="s">
        <v>254</v>
      </c>
    </row>
    <row r="2" spans="1:17">
      <c r="A2" t="str">
        <f>'Echanges territoires'!$B$2</f>
        <v>Import</v>
      </c>
      <c r="B2" t="str">
        <f>Produits!$B$2</f>
        <v>Equins</v>
      </c>
      <c r="C2" s="19">
        <f>'Echanges - AGRESTE'!E16/'Anatomie - Blézat'!$D$69/10^3</f>
        <v>0.35</v>
      </c>
      <c r="E2" s="6" t="str">
        <f>Etiquettes!$C$7</f>
        <v>2015:2019:2023</v>
      </c>
      <c r="F2" s="7" t="str">
        <f>Etiquettes!$C$4</f>
        <v>Equins finis:Viandes:Autres produits:Coproduits bruts:Coproduits transformés:Eau</v>
      </c>
      <c r="G2" s="6">
        <f>Etiquettes!$H$6</f>
        <v>0</v>
      </c>
      <c r="H2" t="str">
        <f>Etiquettes!$C$5</f>
        <v>Viande équine</v>
      </c>
      <c r="I2" t="s">
        <v>161</v>
      </c>
      <c r="K2" t="s">
        <v>124</v>
      </c>
      <c r="L2" t="s">
        <v>131</v>
      </c>
      <c r="M2">
        <f>Etiquettes!$H$11</f>
        <v>0</v>
      </c>
      <c r="N2" s="66" t="str">
        <f t="shared" ref="N2:N7" si="0">_xlfn.CONCAT(I2,IF(OR(ISBLANK(C2),ISERROR(C2)),"",_xlfn.CONCAT(" = ",MROUND(C2,1)," ",E2," (",K2,")")))</f>
        <v>Importations d'équins = 0 2015:2019:2023 (Agreste - Statistique Agricole Annuelle - SSP)</v>
      </c>
      <c r="O2" s="6" t="s">
        <v>128</v>
      </c>
      <c r="P2" t="s">
        <v>255</v>
      </c>
      <c r="Q2" s="105" t="s">
        <v>256</v>
      </c>
    </row>
    <row r="3" spans="1:17">
      <c r="A3" t="str">
        <f>Produits!$B$2</f>
        <v>Equins</v>
      </c>
      <c r="B3" t="str">
        <f>'Echanges territoires'!$B$3</f>
        <v>Export</v>
      </c>
      <c r="C3" s="19">
        <f>'Echanges - AGRESTE'!F16/'Anatomie - Blézat'!$D$69/10^3</f>
        <v>2.585</v>
      </c>
      <c r="E3" s="6" t="str">
        <f>Etiquettes!$C$7</f>
        <v>2015:2019:2023</v>
      </c>
      <c r="F3" s="7" t="str">
        <f>Etiquettes!$C$4</f>
        <v>Equins finis:Viandes:Autres produits:Coproduits bruts:Coproduits transformés:Eau</v>
      </c>
      <c r="G3" s="6">
        <f>Etiquettes!$H$6</f>
        <v>0</v>
      </c>
      <c r="H3" t="str">
        <f>Etiquettes!$C$5</f>
        <v>Viande équine</v>
      </c>
      <c r="I3" t="s">
        <v>130</v>
      </c>
      <c r="K3" t="s">
        <v>124</v>
      </c>
      <c r="L3" t="s">
        <v>131</v>
      </c>
      <c r="M3">
        <f>Etiquettes!$H$11</f>
        <v>0</v>
      </c>
      <c r="N3" s="66" t="str">
        <f t="shared" si="0"/>
        <v>Exportations d'équins = 3 2015:2019:2023 (Agreste - Statistique Agricole Annuelle - SSP)</v>
      </c>
      <c r="O3" s="6" t="s">
        <v>128</v>
      </c>
      <c r="P3" t="s">
        <v>255</v>
      </c>
      <c r="Q3" s="106"/>
    </row>
    <row r="4" spans="1:17">
      <c r="A4" t="str">
        <f>'Echanges territoires'!$B$2</f>
        <v>Import</v>
      </c>
      <c r="B4" t="str">
        <f>Produits!$B$2</f>
        <v>Equins</v>
      </c>
      <c r="C4" s="19">
        <f>'Echanges - AGRESTE'!G16/'Anatomie - Blézat'!$D$69/10^3</f>
        <v>0</v>
      </c>
      <c r="E4" s="6" t="str">
        <f>Etiquettes!$C$7</f>
        <v>2015:2019:2023</v>
      </c>
      <c r="F4" s="7" t="str">
        <f>Etiquettes!$C$4</f>
        <v>Equins finis:Viandes:Autres produits:Coproduits bruts:Coproduits transformés:Eau</v>
      </c>
      <c r="G4" s="6">
        <f>Etiquettes!$I$6</f>
        <v>0</v>
      </c>
      <c r="H4" t="str">
        <f>Etiquettes!$C$5</f>
        <v>Viande équine</v>
      </c>
      <c r="I4" t="s">
        <v>161</v>
      </c>
      <c r="K4" t="s">
        <v>124</v>
      </c>
      <c r="L4" t="s">
        <v>131</v>
      </c>
      <c r="M4">
        <f>Etiquettes!$H$11</f>
        <v>0</v>
      </c>
      <c r="N4" s="66" t="str">
        <f t="shared" si="0"/>
        <v>Importations d'équins = 0 2015:2019:2023 (Agreste - Statistique Agricole Annuelle - SSP)</v>
      </c>
      <c r="O4" s="6" t="s">
        <v>128</v>
      </c>
      <c r="P4" t="s">
        <v>255</v>
      </c>
      <c r="Q4" s="106"/>
    </row>
    <row r="5" spans="1:17">
      <c r="A5" t="str">
        <f>Produits!$B$2</f>
        <v>Equins</v>
      </c>
      <c r="B5" t="str">
        <f>'Echanges territoires'!$B$3</f>
        <v>Export</v>
      </c>
      <c r="C5" s="19">
        <f>'Echanges - AGRESTE'!H16/'Anatomie - Blézat'!$D$69/10^3</f>
        <v>3.0583333333333336</v>
      </c>
      <c r="E5" s="6" t="str">
        <f>Etiquettes!$C$7</f>
        <v>2015:2019:2023</v>
      </c>
      <c r="F5" s="7" t="str">
        <f>Etiquettes!$C$4</f>
        <v>Equins finis:Viandes:Autres produits:Coproduits bruts:Coproduits transformés:Eau</v>
      </c>
      <c r="G5" s="6">
        <f>Etiquettes!$I$6</f>
        <v>0</v>
      </c>
      <c r="H5" t="str">
        <f>Etiquettes!$C$5</f>
        <v>Viande équine</v>
      </c>
      <c r="I5" t="s">
        <v>130</v>
      </c>
      <c r="K5" t="s">
        <v>124</v>
      </c>
      <c r="L5" t="s">
        <v>131</v>
      </c>
      <c r="M5">
        <f>Etiquettes!$H$11</f>
        <v>0</v>
      </c>
      <c r="N5" s="66" t="str">
        <f t="shared" si="0"/>
        <v>Exportations d'équins = 3 2015:2019:2023 (Agreste - Statistique Agricole Annuelle - SSP)</v>
      </c>
      <c r="O5" s="6" t="s">
        <v>128</v>
      </c>
      <c r="P5" t="s">
        <v>255</v>
      </c>
      <c r="Q5" s="106"/>
    </row>
    <row r="6" spans="1:17">
      <c r="A6" t="str">
        <f>'Echanges territoires'!$B$2</f>
        <v>Import</v>
      </c>
      <c r="B6" t="str">
        <f>Produits!$B$2</f>
        <v>Equins</v>
      </c>
      <c r="C6" s="19">
        <f>'Echanges - AGRESTE'!I16/'Anatomie - Blézat'!$D$69/10^3</f>
        <v>0.45166666666666666</v>
      </c>
      <c r="E6" s="6" t="str">
        <f>Etiquettes!$C$7</f>
        <v>2015:2019:2023</v>
      </c>
      <c r="F6" s="7" t="str">
        <f>Etiquettes!$C$4</f>
        <v>Equins finis:Viandes:Autres produits:Coproduits bruts:Coproduits transformés:Eau</v>
      </c>
      <c r="G6" s="6">
        <f>Etiquettes!$J$6</f>
        <v>0</v>
      </c>
      <c r="H6" t="str">
        <f>Etiquettes!$C$5</f>
        <v>Viande équine</v>
      </c>
      <c r="I6" t="s">
        <v>161</v>
      </c>
      <c r="K6" t="s">
        <v>124</v>
      </c>
      <c r="L6" t="s">
        <v>131</v>
      </c>
      <c r="M6">
        <f>Etiquettes!$H$11</f>
        <v>0</v>
      </c>
      <c r="N6" s="66" t="str">
        <f t="shared" si="0"/>
        <v>Importations d'équins = 0 2015:2019:2023 (Agreste - Statistique Agricole Annuelle - SSP)</v>
      </c>
      <c r="O6" s="6" t="s">
        <v>128</v>
      </c>
      <c r="P6" t="s">
        <v>255</v>
      </c>
      <c r="Q6" s="106"/>
    </row>
    <row r="7" spans="1:17">
      <c r="A7" t="str">
        <f>Produits!$B$2</f>
        <v>Equins</v>
      </c>
      <c r="B7" t="str">
        <f>'Echanges territoires'!$B$3</f>
        <v>Export</v>
      </c>
      <c r="C7" s="19">
        <f>'Echanges - AGRESTE'!J16/'Anatomie - Blézat'!D69/10^3</f>
        <v>2.9483333333333337</v>
      </c>
      <c r="E7" s="6" t="str">
        <f>Etiquettes!$C$7</f>
        <v>2015:2019:2023</v>
      </c>
      <c r="F7" s="7" t="str">
        <f>Etiquettes!$C$4</f>
        <v>Equins finis:Viandes:Autres produits:Coproduits bruts:Coproduits transformés:Eau</v>
      </c>
      <c r="G7" s="6">
        <f>Etiquettes!$J$6</f>
        <v>0</v>
      </c>
      <c r="H7" t="str">
        <f>Etiquettes!$C$5</f>
        <v>Viande équine</v>
      </c>
      <c r="I7" t="s">
        <v>130</v>
      </c>
      <c r="K7" t="s">
        <v>124</v>
      </c>
      <c r="L7" t="s">
        <v>131</v>
      </c>
      <c r="M7">
        <f>Etiquettes!$H$11</f>
        <v>0</v>
      </c>
      <c r="N7" s="66" t="str">
        <f t="shared" si="0"/>
        <v>Exportations d'équins = 3 2015:2019:2023 (Agreste - Statistique Agricole Annuelle - SSP)</v>
      </c>
      <c r="O7" s="6" t="s">
        <v>128</v>
      </c>
      <c r="P7" t="s">
        <v>255</v>
      </c>
      <c r="Q7" s="106"/>
    </row>
  </sheetData>
  <mergeCells count="1">
    <mergeCell ref="Q2:Q7"/>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L16"/>
  <sheetViews>
    <sheetView workbookViewId="0">
      <selection activeCell="P37" sqref="P37"/>
    </sheetView>
  </sheetViews>
  <sheetFormatPr baseColWidth="10" defaultRowHeight="14.4"/>
  <sheetData>
    <row r="1" spans="1:12" ht="15" customHeight="1" thickBot="1">
      <c r="A1" s="12"/>
      <c r="B1" s="12"/>
      <c r="C1" s="12"/>
      <c r="D1" s="12"/>
      <c r="E1" s="110">
        <v>2015</v>
      </c>
      <c r="F1" s="111"/>
      <c r="G1" s="110">
        <v>2019</v>
      </c>
      <c r="H1" s="111"/>
      <c r="I1" s="110">
        <v>2023</v>
      </c>
      <c r="J1" s="111"/>
    </row>
    <row r="2" spans="1:12" ht="46.2" customHeight="1" thickBot="1">
      <c r="A2" s="13" t="s">
        <v>199</v>
      </c>
      <c r="B2" s="13" t="s">
        <v>200</v>
      </c>
      <c r="C2" s="13" t="s">
        <v>201</v>
      </c>
      <c r="D2" s="13" t="s">
        <v>202</v>
      </c>
      <c r="E2" s="14" t="s">
        <v>257</v>
      </c>
      <c r="F2" s="14" t="s">
        <v>258</v>
      </c>
      <c r="G2" s="14" t="s">
        <v>257</v>
      </c>
      <c r="H2" s="14" t="s">
        <v>258</v>
      </c>
      <c r="I2" s="14" t="s">
        <v>257</v>
      </c>
      <c r="J2" s="14" t="s">
        <v>258</v>
      </c>
    </row>
    <row r="3" spans="1:12" ht="15" customHeight="1" thickBot="1">
      <c r="A3" s="107" t="s">
        <v>208</v>
      </c>
      <c r="B3" s="109"/>
      <c r="C3" s="109"/>
      <c r="D3" s="108"/>
      <c r="E3" s="20">
        <v>4492</v>
      </c>
      <c r="F3" s="20">
        <v>15112</v>
      </c>
      <c r="G3" s="20">
        <v>7948</v>
      </c>
      <c r="H3" s="20">
        <v>11974</v>
      </c>
      <c r="I3" s="20">
        <v>5061</v>
      </c>
      <c r="J3" s="20">
        <v>7189</v>
      </c>
      <c r="L3" s="21"/>
    </row>
    <row r="4" spans="1:12" ht="15" customHeight="1" thickBot="1">
      <c r="A4" s="16"/>
      <c r="B4" s="107" t="s">
        <v>212</v>
      </c>
      <c r="C4" s="109"/>
      <c r="D4" s="108"/>
      <c r="E4" s="20">
        <v>4492</v>
      </c>
      <c r="F4" s="20">
        <v>15112</v>
      </c>
      <c r="G4" s="20">
        <v>7948</v>
      </c>
      <c r="H4" s="20">
        <v>11974</v>
      </c>
      <c r="I4" s="20">
        <v>5061</v>
      </c>
      <c r="J4" s="20">
        <v>7189</v>
      </c>
    </row>
    <row r="5" spans="1:12" ht="15" customHeight="1" thickBot="1">
      <c r="A5" s="16"/>
      <c r="B5" s="16"/>
      <c r="C5" s="107" t="s">
        <v>215</v>
      </c>
      <c r="D5" s="108"/>
      <c r="E5" s="20">
        <v>1761</v>
      </c>
      <c r="F5" s="20">
        <v>1678</v>
      </c>
      <c r="G5" s="20">
        <v>7372</v>
      </c>
      <c r="H5" s="20">
        <v>1889</v>
      </c>
      <c r="I5" s="36">
        <v>4643</v>
      </c>
      <c r="J5" s="36">
        <v>1350</v>
      </c>
    </row>
    <row r="6" spans="1:12" ht="15" customHeight="1" thickBot="1">
      <c r="A6" s="16"/>
      <c r="B6" s="16"/>
      <c r="C6" s="16"/>
      <c r="D6" s="15" t="s">
        <v>216</v>
      </c>
      <c r="E6" s="20">
        <v>1761</v>
      </c>
      <c r="F6" s="20">
        <v>1678</v>
      </c>
      <c r="G6" s="20">
        <v>7372</v>
      </c>
      <c r="H6" s="20">
        <v>1889</v>
      </c>
      <c r="I6" s="20">
        <v>4643</v>
      </c>
      <c r="J6" s="20">
        <v>1350</v>
      </c>
    </row>
    <row r="7" spans="1:12" ht="15" customHeight="1" thickBot="1">
      <c r="A7" s="16"/>
      <c r="B7" s="16"/>
      <c r="C7" s="16"/>
      <c r="D7" s="15" t="s">
        <v>218</v>
      </c>
      <c r="E7" s="20"/>
      <c r="F7" s="20"/>
      <c r="G7" s="20"/>
      <c r="H7" s="20"/>
      <c r="I7" s="20"/>
      <c r="J7" s="20"/>
    </row>
    <row r="8" spans="1:12" ht="15" customHeight="1" thickBot="1">
      <c r="A8" s="16"/>
      <c r="B8" s="16"/>
      <c r="C8" s="107" t="s">
        <v>221</v>
      </c>
      <c r="D8" s="108"/>
      <c r="E8" s="20">
        <v>2731</v>
      </c>
      <c r="F8" s="20">
        <v>13434</v>
      </c>
      <c r="G8" s="20">
        <v>576</v>
      </c>
      <c r="H8" s="20">
        <v>10085</v>
      </c>
      <c r="I8" s="36">
        <v>418</v>
      </c>
      <c r="J8" s="36">
        <v>5839</v>
      </c>
    </row>
    <row r="9" spans="1:12" ht="15" customHeight="1" thickBot="1">
      <c r="A9" s="16"/>
      <c r="B9" s="16"/>
      <c r="C9" s="16"/>
      <c r="D9" s="15" t="s">
        <v>222</v>
      </c>
      <c r="E9" s="20">
        <v>4</v>
      </c>
      <c r="F9" s="20">
        <v>949</v>
      </c>
      <c r="G9" s="20"/>
      <c r="H9" s="20">
        <v>1413</v>
      </c>
      <c r="I9" s="20"/>
      <c r="J9" s="20">
        <v>868</v>
      </c>
    </row>
    <row r="10" spans="1:12" ht="15" customHeight="1" thickBot="1">
      <c r="A10" s="16"/>
      <c r="B10" s="16"/>
      <c r="C10" s="16"/>
      <c r="D10" s="15" t="s">
        <v>225</v>
      </c>
      <c r="E10" s="20">
        <v>769</v>
      </c>
      <c r="F10" s="20">
        <v>1205</v>
      </c>
      <c r="G10" s="20">
        <v>454</v>
      </c>
      <c r="H10" s="20">
        <v>1888</v>
      </c>
      <c r="I10" s="20">
        <v>301</v>
      </c>
      <c r="J10" s="20">
        <v>770</v>
      </c>
    </row>
    <row r="11" spans="1:12" ht="15" customHeight="1" thickBot="1">
      <c r="A11" s="16"/>
      <c r="B11" s="16"/>
      <c r="C11" s="16"/>
      <c r="D11" s="15" t="s">
        <v>228</v>
      </c>
      <c r="E11" s="20">
        <v>1958</v>
      </c>
      <c r="F11" s="20">
        <v>11280</v>
      </c>
      <c r="G11" s="20">
        <v>122</v>
      </c>
      <c r="H11" s="20">
        <v>6784</v>
      </c>
      <c r="I11" s="20">
        <v>117</v>
      </c>
      <c r="J11" s="20">
        <v>4201</v>
      </c>
    </row>
    <row r="12" spans="1:12" ht="15" customHeight="1" thickBot="1">
      <c r="A12" s="107" t="s">
        <v>238</v>
      </c>
      <c r="B12" s="109"/>
      <c r="C12" s="109"/>
      <c r="D12" s="108"/>
      <c r="E12" s="20">
        <v>38</v>
      </c>
      <c r="F12" s="20">
        <v>56269</v>
      </c>
      <c r="G12" s="20">
        <v>18</v>
      </c>
      <c r="H12" s="20">
        <v>60298</v>
      </c>
      <c r="I12" s="20">
        <v>18</v>
      </c>
      <c r="J12" s="20">
        <v>25956</v>
      </c>
    </row>
    <row r="13" spans="1:12" ht="15" customHeight="1" thickBot="1">
      <c r="A13" s="16"/>
      <c r="B13" s="112" t="s">
        <v>239</v>
      </c>
      <c r="C13" s="111"/>
      <c r="D13" s="113"/>
      <c r="E13" s="20">
        <v>38</v>
      </c>
      <c r="F13" s="20">
        <v>56269</v>
      </c>
      <c r="G13" s="20">
        <v>18</v>
      </c>
      <c r="H13" s="20">
        <v>60298</v>
      </c>
      <c r="I13" s="20">
        <v>18</v>
      </c>
      <c r="J13" s="20">
        <v>25956</v>
      </c>
    </row>
    <row r="14" spans="1:12" ht="15" customHeight="1" thickBot="1">
      <c r="A14" s="112" t="s">
        <v>245</v>
      </c>
      <c r="B14" s="111"/>
      <c r="C14" s="111"/>
      <c r="D14" s="113"/>
      <c r="E14" s="20"/>
      <c r="F14" s="20"/>
      <c r="G14" s="20"/>
      <c r="H14" s="20"/>
      <c r="I14" s="20"/>
      <c r="J14" s="20"/>
    </row>
    <row r="15" spans="1:12" ht="15" customHeight="1" thickBot="1">
      <c r="A15" s="112" t="s">
        <v>248</v>
      </c>
      <c r="B15" s="111"/>
      <c r="C15" s="111"/>
      <c r="D15" s="113"/>
      <c r="E15" s="20"/>
      <c r="F15" s="20"/>
      <c r="G15" s="20"/>
      <c r="H15" s="20"/>
      <c r="I15" s="20"/>
      <c r="J15" s="20"/>
    </row>
    <row r="16" spans="1:12" ht="15" customHeight="1" thickBot="1">
      <c r="A16" s="112" t="s">
        <v>251</v>
      </c>
      <c r="B16" s="111"/>
      <c r="C16" s="111"/>
      <c r="D16" s="113"/>
      <c r="E16" s="37">
        <v>210</v>
      </c>
      <c r="F16" s="37">
        <v>1551</v>
      </c>
      <c r="G16" s="37"/>
      <c r="H16" s="37">
        <v>1835</v>
      </c>
      <c r="I16" s="37">
        <v>271</v>
      </c>
      <c r="J16" s="37">
        <v>1769</v>
      </c>
    </row>
  </sheetData>
  <mergeCells count="12">
    <mergeCell ref="A15:D15"/>
    <mergeCell ref="B13:D13"/>
    <mergeCell ref="A16:D16"/>
    <mergeCell ref="I1:J1"/>
    <mergeCell ref="A14:D14"/>
    <mergeCell ref="C8:D8"/>
    <mergeCell ref="A12:D12"/>
    <mergeCell ref="G1:H1"/>
    <mergeCell ref="E1:F1"/>
    <mergeCell ref="A3:D3"/>
    <mergeCell ref="B4:D4"/>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C42E3F-05F0-4E07-9F6F-6E2FAB67E5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90C073-AC59-410C-8D2D-E0D8DBCC5353}">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3.xml><?xml version="1.0" encoding="utf-8"?>
<ds:datastoreItem xmlns:ds="http://schemas.openxmlformats.org/officeDocument/2006/customXml" ds:itemID="{0E5DCA00-FD6F-4169-8F15-A8DB03EF0F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26</vt:i4>
      </vt:variant>
    </vt:vector>
  </HeadingPairs>
  <TitlesOfParts>
    <vt:vector size="26" baseType="lpstr">
      <vt:lpstr>Etiquettes</vt:lpstr>
      <vt:lpstr>Produits</vt:lpstr>
      <vt:lpstr>Secteurs</vt:lpstr>
      <vt:lpstr>Echanges territoires</vt:lpstr>
      <vt:lpstr>Structure des flux</vt:lpstr>
      <vt:lpstr>Données</vt:lpstr>
      <vt:lpstr>Abattages - AGRESTE</vt:lpstr>
      <vt:lpstr>Données </vt:lpstr>
      <vt:lpstr>Echanges - AGRESTE</vt:lpstr>
      <vt:lpstr>Production - PRODCOM</vt:lpstr>
      <vt:lpstr>Données   </vt:lpstr>
      <vt:lpstr>Echanges - EUROSTAT</vt:lpstr>
      <vt:lpstr>Allocation équins</vt:lpstr>
      <vt:lpstr>Contraintes</vt:lpstr>
      <vt:lpstr> Données</vt:lpstr>
      <vt:lpstr>Anatomie - Blézat</vt:lpstr>
      <vt:lpstr>Données    </vt:lpstr>
      <vt:lpstr>Contraintes </vt:lpstr>
      <vt:lpstr>  Données</vt:lpstr>
      <vt:lpstr>Coproduits - SIFCO</vt:lpstr>
      <vt:lpstr>Contraintes  </vt:lpstr>
      <vt:lpstr>   Données</vt:lpstr>
      <vt:lpstr>Débouchés - IFCE</vt:lpstr>
      <vt:lpstr>Données     </vt:lpstr>
      <vt:lpstr>Résultats</vt:lpstr>
      <vt:lpstr>Analyses des résultats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2025-05-13T11:32:51Z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